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0/Tabelldel nett/"/>
    </mc:Choice>
  </mc:AlternateContent>
  <xr:revisionPtr revIDLastSave="135" documentId="13_ncr:1_{F7C68086-F89B-49BF-80D7-E3B9A05B8D21}" xr6:coauthVersionLast="45" xr6:coauthVersionMax="45" xr10:uidLastSave="{38E7C3E1-618C-44AB-B310-8C0D6CD26311}"/>
  <bookViews>
    <workbookView xWindow="41685" yWindow="0" windowWidth="20805" windowHeight="15555" tabRatio="909" activeTab="5" xr2:uid="{00000000-000D-0000-FFFF-FFFF00000000}"/>
  </bookViews>
  <sheets>
    <sheet name="Innhold" sheetId="43" r:id="rId1"/>
    <sheet name="A.2.1" sheetId="20" r:id="rId2"/>
    <sheet name="A.2.2" sheetId="41" r:id="rId3"/>
    <sheet name="A.2.3" sheetId="42" r:id="rId4"/>
    <sheet name="A.2.4" sheetId="35" r:id="rId5"/>
    <sheet name="A.2.5" sheetId="21" r:id="rId6"/>
    <sheet name="A.2.6" sheetId="32" r:id="rId7"/>
    <sheet name="A.2.7" sheetId="22" r:id="rId8"/>
    <sheet name="A.2.8" sheetId="39" r:id="rId9"/>
    <sheet name="A.2.9" sheetId="40" r:id="rId10"/>
    <sheet name="A.2.10" sheetId="15" r:id="rId11"/>
    <sheet name="A.2.11" sheetId="19" r:id="rId12"/>
    <sheet name="A.2.12" sheetId="44" r:id="rId13"/>
    <sheet name="A.2.13" sheetId="47" r:id="rId14"/>
    <sheet name="A.2.14" sheetId="48" r:id="rId15"/>
    <sheet name="A.2.15" sheetId="29" r:id="rId16"/>
  </sheets>
  <definedNames>
    <definedName name="_xlnm.Print_Area" localSheetId="1">'A.2.1'!$A$2:$G$18</definedName>
    <definedName name="_xlnm.Print_Area" localSheetId="10">'A.2.10'!$A$1:$G$17</definedName>
    <definedName name="_xlnm.Print_Area" localSheetId="11">'A.2.11'!$A$1:$E$58</definedName>
    <definedName name="_xlnm.Print_Area" localSheetId="12">'A.2.12'!$A$1:$I$22</definedName>
    <definedName name="_xlnm.Print_Area" localSheetId="13">'A.2.13'!$A$1:$I$19</definedName>
    <definedName name="_xlnm.Print_Area" localSheetId="14">'A.2.14'!$A$1:$I$19</definedName>
    <definedName name="_xlnm.Print_Area" localSheetId="15">'A.2.15'!$A$1:$F$17</definedName>
    <definedName name="_xlnm.Print_Area" localSheetId="2">'A.2.2'!$A$2:$L$24</definedName>
    <definedName name="_xlnm.Print_Area" localSheetId="3">'A.2.3'!$A$2:$L$22</definedName>
    <definedName name="_xlnm.Print_Area" localSheetId="4">'A.2.4'!$A$1:$E$17</definedName>
    <definedName name="_xlnm.Print_Area" localSheetId="5">'A.2.5'!$A$1:$F$17</definedName>
    <definedName name="_xlnm.Print_Area" localSheetId="6">'A.2.6'!$A$1:$H$17</definedName>
    <definedName name="_xlnm.Print_Area" localSheetId="7">'A.2.7'!$A$1:$F$16</definedName>
    <definedName name="_xlnm.Print_Area" localSheetId="8">'A.2.8'!$A$1:$E$17</definedName>
    <definedName name="_xlnm.Print_Area" localSheetId="9">'A.2.9'!$A$1:$E$33</definedName>
    <definedName name="_xlnm.Print_Area" localSheetId="0">Innhold!$A$1:$B$18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1" l="1"/>
  <c r="D11" i="20" l="1"/>
  <c r="D13" i="29" l="1"/>
  <c r="E13" i="29"/>
  <c r="F13" i="29"/>
  <c r="D8" i="29"/>
  <c r="D19" i="41" l="1"/>
  <c r="D14" i="41"/>
  <c r="C17" i="43" l="1"/>
  <c r="B17" i="43"/>
  <c r="C16" i="43"/>
  <c r="B16" i="43"/>
  <c r="E14" i="48"/>
  <c r="D14" i="48"/>
  <c r="I13" i="48"/>
  <c r="H13" i="48"/>
  <c r="G13" i="48"/>
  <c r="F13" i="48"/>
  <c r="I12" i="48"/>
  <c r="H12" i="48"/>
  <c r="G12" i="48"/>
  <c r="F12" i="48"/>
  <c r="I11" i="48"/>
  <c r="H11" i="48"/>
  <c r="G11" i="48"/>
  <c r="F11" i="48"/>
  <c r="I10" i="48"/>
  <c r="H10" i="48"/>
  <c r="G10" i="48"/>
  <c r="F10" i="48"/>
  <c r="I9" i="48"/>
  <c r="H9" i="48"/>
  <c r="G9" i="48"/>
  <c r="F9" i="48"/>
  <c r="I8" i="48"/>
  <c r="H8" i="48"/>
  <c r="F8" i="48"/>
  <c r="G8" i="48"/>
  <c r="I15" i="47"/>
  <c r="H15" i="47"/>
  <c r="G15" i="47"/>
  <c r="F15" i="47"/>
  <c r="E15" i="47"/>
  <c r="D15" i="47"/>
  <c r="C15" i="47"/>
  <c r="B15" i="47"/>
  <c r="C14" i="47"/>
  <c r="B14" i="47"/>
  <c r="C13" i="47"/>
  <c r="B13" i="47"/>
  <c r="C12" i="47"/>
  <c r="B12" i="47"/>
  <c r="C11" i="47"/>
  <c r="B11" i="47"/>
  <c r="C10" i="47"/>
  <c r="B10" i="47"/>
  <c r="C9" i="47"/>
  <c r="B9" i="47"/>
  <c r="C8" i="47"/>
  <c r="B8" i="47"/>
  <c r="G16" i="44" l="1"/>
  <c r="C16" i="44" s="1"/>
  <c r="F16" i="44"/>
  <c r="B16" i="44" s="1"/>
  <c r="B10" i="15" l="1"/>
  <c r="E9" i="29" l="1"/>
  <c r="D14" i="40" l="1"/>
  <c r="D11" i="40"/>
  <c r="B11" i="40" s="1"/>
  <c r="D6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3" i="40"/>
  <c r="B12" i="40"/>
  <c r="B10" i="40"/>
  <c r="B9" i="40"/>
  <c r="B8" i="40"/>
  <c r="B7" i="40"/>
  <c r="B6" i="40"/>
  <c r="B14" i="40" l="1"/>
  <c r="F11" i="29" l="1"/>
  <c r="F10" i="29"/>
  <c r="E11" i="29"/>
  <c r="E10" i="29"/>
  <c r="C9" i="29"/>
  <c r="F9" i="29" s="1"/>
  <c r="C6" i="22" l="1"/>
  <c r="B13" i="21"/>
  <c r="E10" i="35"/>
  <c r="E13" i="35" s="1"/>
  <c r="D10" i="35"/>
  <c r="D13" i="35" s="1"/>
  <c r="C10" i="35"/>
  <c r="C13" i="35" s="1"/>
  <c r="B14" i="48" l="1"/>
  <c r="C14" i="48"/>
  <c r="C7" i="22"/>
  <c r="G19" i="41" l="1"/>
  <c r="C19" i="41" s="1"/>
  <c r="G9" i="41"/>
  <c r="D9" i="41"/>
  <c r="C9" i="41" s="1"/>
  <c r="L10" i="41"/>
  <c r="K10" i="41"/>
  <c r="J10" i="41"/>
  <c r="D13" i="41"/>
  <c r="D11" i="41"/>
  <c r="I10" i="41"/>
  <c r="H10" i="41"/>
  <c r="G14" i="41"/>
  <c r="G13" i="41"/>
  <c r="G11" i="41"/>
  <c r="F10" i="41"/>
  <c r="E10" i="41"/>
  <c r="D10" i="41" s="1"/>
  <c r="C11" i="41" l="1"/>
  <c r="C13" i="41"/>
  <c r="C14" i="41"/>
  <c r="G10" i="41"/>
  <c r="C10" i="41" s="1"/>
  <c r="C18" i="41" s="1"/>
  <c r="C20" i="41" s="1"/>
  <c r="F11" i="20" l="1"/>
  <c r="F7" i="20"/>
  <c r="C14" i="20"/>
  <c r="C13" i="20"/>
  <c r="C11" i="19" l="1"/>
  <c r="C12" i="19"/>
  <c r="C13" i="19"/>
  <c r="C15" i="19"/>
  <c r="C17" i="19"/>
  <c r="C18" i="19"/>
  <c r="C19" i="19"/>
  <c r="C20" i="19"/>
  <c r="C21" i="19"/>
  <c r="C22" i="19"/>
  <c r="C23" i="19"/>
  <c r="C24" i="19"/>
  <c r="C25" i="19"/>
  <c r="C27" i="19"/>
  <c r="C29" i="19"/>
  <c r="C30" i="19"/>
  <c r="C32" i="19"/>
  <c r="C34" i="19"/>
  <c r="C35" i="19"/>
  <c r="C36" i="19"/>
  <c r="C38" i="19"/>
  <c r="C40" i="19"/>
  <c r="C41" i="19"/>
  <c r="C42" i="19"/>
  <c r="C43" i="19"/>
  <c r="C44" i="19"/>
  <c r="C45" i="19"/>
  <c r="C47" i="19"/>
  <c r="C49" i="19"/>
  <c r="C50" i="19"/>
  <c r="C51" i="19"/>
  <c r="C52" i="19"/>
  <c r="C54" i="19"/>
  <c r="E55" i="19"/>
  <c r="C8" i="19"/>
  <c r="C10" i="19"/>
  <c r="L15" i="42" l="1"/>
  <c r="L13" i="42"/>
  <c r="L11" i="42"/>
  <c r="K15" i="42"/>
  <c r="K13" i="42"/>
  <c r="K12" i="42" s="1"/>
  <c r="K11" i="42"/>
  <c r="J15" i="42"/>
  <c r="J13" i="42"/>
  <c r="J11" i="42"/>
  <c r="I15" i="42"/>
  <c r="I13" i="42"/>
  <c r="I11" i="42"/>
  <c r="I9" i="42" s="1"/>
  <c r="H15" i="42"/>
  <c r="H13" i="42"/>
  <c r="G15" i="42"/>
  <c r="G13" i="42"/>
  <c r="H11" i="42"/>
  <c r="H9" i="42" s="1"/>
  <c r="G11" i="42"/>
  <c r="G10" i="42"/>
  <c r="F11" i="42"/>
  <c r="E15" i="42"/>
  <c r="E13" i="42"/>
  <c r="E11" i="42"/>
  <c r="E10" i="42"/>
  <c r="D15" i="42"/>
  <c r="D13" i="42"/>
  <c r="D12" i="42" s="1"/>
  <c r="D11" i="42"/>
  <c r="D10" i="42"/>
  <c r="C18" i="42"/>
  <c r="C16" i="42"/>
  <c r="C15" i="42"/>
  <c r="C13" i="42"/>
  <c r="C12" i="42" s="1"/>
  <c r="C11" i="42"/>
  <c r="C10" i="42"/>
  <c r="E11" i="20"/>
  <c r="C10" i="20"/>
  <c r="C9" i="20"/>
  <c r="E7" i="20"/>
  <c r="D7" i="20"/>
  <c r="J12" i="42" l="1"/>
  <c r="I12" i="42"/>
  <c r="G12" i="42"/>
  <c r="H12" i="42"/>
  <c r="E12" i="42"/>
  <c r="E9" i="42"/>
  <c r="C7" i="20"/>
  <c r="L12" i="42"/>
  <c r="K9" i="42"/>
  <c r="C9" i="42"/>
  <c r="L9" i="42"/>
  <c r="J9" i="42"/>
  <c r="D9" i="42"/>
  <c r="G9" i="42"/>
  <c r="C11" i="20"/>
  <c r="C4" i="43"/>
  <c r="D15" i="20"/>
  <c r="E15" i="20"/>
  <c r="F15" i="20"/>
  <c r="C15" i="20" l="1"/>
  <c r="F12" i="22"/>
  <c r="E12" i="22"/>
  <c r="D12" i="22"/>
  <c r="C19" i="42" l="1"/>
  <c r="C12" i="22"/>
  <c r="B8" i="39" l="1"/>
  <c r="B9" i="39"/>
  <c r="B10" i="39"/>
  <c r="B7" i="39"/>
  <c r="D55" i="19" l="1"/>
  <c r="C55" i="19"/>
  <c r="B14" i="29" l="1"/>
  <c r="D12" i="29"/>
  <c r="C10" i="44"/>
  <c r="C11" i="44"/>
  <c r="C12" i="44"/>
  <c r="C13" i="44"/>
  <c r="C14" i="44"/>
  <c r="C15" i="44"/>
  <c r="B11" i="44"/>
  <c r="B12" i="44"/>
  <c r="B13" i="44"/>
  <c r="B14" i="44"/>
  <c r="B15" i="44"/>
  <c r="B10" i="44"/>
  <c r="F12" i="29" l="1"/>
  <c r="C14" i="29"/>
  <c r="E18" i="42" l="1"/>
  <c r="F18" i="42"/>
  <c r="H18" i="42"/>
  <c r="I18" i="42"/>
  <c r="J18" i="42"/>
  <c r="K18" i="42"/>
  <c r="L18" i="42"/>
  <c r="D18" i="42"/>
  <c r="E12" i="29" l="1"/>
  <c r="F8" i="29"/>
  <c r="E8" i="29"/>
  <c r="D11" i="29"/>
  <c r="D10" i="29"/>
  <c r="D9" i="29"/>
  <c r="D14" i="29" s="1"/>
  <c r="B12" i="15" l="1"/>
  <c r="B15" i="43" l="1"/>
  <c r="G18" i="42" l="1"/>
  <c r="B9" i="15" l="1"/>
  <c r="C15" i="43" l="1"/>
  <c r="C10" i="43"/>
  <c r="C9" i="43"/>
  <c r="C8" i="43"/>
  <c r="C7" i="43"/>
  <c r="C6" i="43"/>
  <c r="E14" i="21" l="1"/>
  <c r="I15" i="48" l="1"/>
  <c r="H15" i="48"/>
  <c r="B11" i="15"/>
  <c r="C18" i="43" l="1"/>
  <c r="C14" i="43"/>
  <c r="C13" i="43"/>
  <c r="C12" i="43"/>
  <c r="C11" i="43"/>
  <c r="C5" i="43"/>
  <c r="D14" i="21" l="1"/>
  <c r="F15" i="48" l="1"/>
  <c r="G15" i="48"/>
  <c r="F14" i="29"/>
  <c r="E14" i="29"/>
  <c r="C13" i="15"/>
  <c r="D13" i="15"/>
  <c r="E13" i="15"/>
  <c r="F13" i="15"/>
  <c r="L16" i="42" l="1"/>
  <c r="F15" i="42"/>
  <c r="F13" i="42" l="1"/>
  <c r="F12" i="42" s="1"/>
  <c r="G15" i="32" l="1"/>
  <c r="F15" i="32"/>
  <c r="E15" i="32"/>
  <c r="D15" i="32"/>
  <c r="C15" i="32"/>
  <c r="B14" i="32"/>
  <c r="B13" i="32"/>
  <c r="B12" i="32"/>
  <c r="B11" i="32"/>
  <c r="B10" i="32"/>
  <c r="B9" i="32"/>
  <c r="B15" i="32" l="1"/>
  <c r="E16" i="42" l="1"/>
  <c r="F16" i="42"/>
  <c r="H16" i="42"/>
  <c r="I16" i="42"/>
  <c r="J16" i="42"/>
  <c r="K16" i="42"/>
  <c r="F10" i="42"/>
  <c r="F9" i="42" s="1"/>
  <c r="B8" i="21" l="1"/>
  <c r="B9" i="21"/>
  <c r="B10" i="21"/>
  <c r="B11" i="21"/>
  <c r="B12" i="21"/>
  <c r="B7" i="21"/>
  <c r="C8" i="48" l="1"/>
  <c r="B8" i="48"/>
  <c r="C13" i="48"/>
  <c r="B13" i="48"/>
  <c r="C12" i="48"/>
  <c r="B12" i="48"/>
  <c r="C11" i="48"/>
  <c r="B11" i="48"/>
  <c r="C10" i="48"/>
  <c r="B10" i="48"/>
  <c r="C9" i="48"/>
  <c r="B9" i="48"/>
  <c r="D16" i="42"/>
  <c r="C14" i="21" l="1"/>
  <c r="G16" i="42"/>
  <c r="B18" i="43"/>
  <c r="B14" i="43"/>
  <c r="B13" i="43"/>
  <c r="B12" i="43"/>
  <c r="B11" i="43"/>
  <c r="B10" i="43"/>
  <c r="B9" i="43"/>
  <c r="B8" i="43"/>
  <c r="B7" i="43"/>
  <c r="B6" i="43"/>
  <c r="B5" i="43"/>
  <c r="B4" i="43"/>
  <c r="E15" i="48" l="1"/>
  <c r="D15" i="48"/>
  <c r="B14" i="21"/>
  <c r="C10" i="22"/>
  <c r="B15" i="48" l="1"/>
  <c r="C15" i="48"/>
  <c r="C11" i="22"/>
  <c r="C8" i="22" l="1"/>
  <c r="D13" i="22" l="1"/>
  <c r="C9" i="22" l="1"/>
  <c r="E13" i="22"/>
  <c r="F13" i="22"/>
  <c r="C13" i="22" l="1"/>
  <c r="G13" i="15"/>
  <c r="B8" i="15"/>
  <c r="B13" i="15" s="1"/>
</calcChain>
</file>

<file path=xl/sharedStrings.xml><?xml version="1.0" encoding="utf-8"?>
<sst xmlns="http://schemas.openxmlformats.org/spreadsheetml/2006/main" count="586" uniqueCount="257">
  <si>
    <t>A.2 FoU-statistikk 2018. Alle sektorer.</t>
  </si>
  <si>
    <t>NB!  UoH-sektoren kartlegges kun i oddetallsår, for mellomliggende år beregnes kun hovedtall for denne sektoren. Enkelte totaltabeller oppdateres derfor kun i oddetallsår.</t>
  </si>
  <si>
    <t>Nummer</t>
  </si>
  <si>
    <t>Tittel</t>
  </si>
  <si>
    <t>Merknad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</si>
  <si>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</si>
  <si>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</si>
  <si>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</si>
  <si>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</si>
  <si>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</si>
  <si>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</si>
  <si>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</si>
  <si>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</si>
  <si>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t>A.2.9</t>
  </si>
  <si>
    <t>A.2.10</t>
  </si>
  <si>
    <t>A.2.11</t>
  </si>
  <si>
    <t>A.2.12</t>
  </si>
  <si>
    <t>A.2.13</t>
  </si>
  <si>
    <t>A.2.14</t>
  </si>
  <si>
    <t>A.2.15</t>
  </si>
  <si>
    <t>Sist oppdatert 27.02.2020</t>
  </si>
  <si>
    <t>Tabell A.2.1</t>
  </si>
  <si>
    <t>Totale FoU-utgifter etter sektor for utførelse og utgiftsart i 2018. Mill. kr.</t>
  </si>
  <si>
    <t>Totalt</t>
  </si>
  <si>
    <t>Næringslivet</t>
  </si>
  <si>
    <t>Instituttsektoren</t>
  </si>
  <si>
    <t xml:space="preserve">Universitets- og </t>
  </si>
  <si>
    <t>Utgiftsart</t>
  </si>
  <si>
    <t>høgskolesektoren</t>
  </si>
  <si>
    <t>Driftsutgifter</t>
  </si>
  <si>
    <t>Herav:</t>
  </si>
  <si>
    <t>Lønn og sosiale utgifter</t>
  </si>
  <si>
    <t>Andre driftsutgifter</t>
  </si>
  <si>
    <t>Kapitalutgifter</t>
  </si>
  <si>
    <t>Utstyr og instrumenter</t>
  </si>
  <si>
    <t>Bygg og anlegg</t>
  </si>
  <si>
    <t>Kilde: NIFU, SSB/FoU-statistikk</t>
  </si>
  <si>
    <t>Innhold</t>
  </si>
  <si>
    <t>Sist oppdatert 16.03.2020</t>
  </si>
  <si>
    <t>Tabell A.2.2</t>
  </si>
  <si>
    <t>Totale FoU-utgifter etter finansieringskilde og sektor for utførelse inkludert utlandet i 2018. Mill. kr.</t>
  </si>
  <si>
    <t>Offentlige kilder</t>
  </si>
  <si>
    <t>Utlandet</t>
  </si>
  <si>
    <t xml:space="preserve">Industri og </t>
  </si>
  <si>
    <t>Oljeselskaper</t>
  </si>
  <si>
    <t>Dep., fylker,</t>
  </si>
  <si>
    <t>Forskningsråd</t>
  </si>
  <si>
    <t>Andre kilder¹</t>
  </si>
  <si>
    <t>Herav: EU-</t>
  </si>
  <si>
    <t>øvrig</t>
  </si>
  <si>
    <t>kommuner</t>
  </si>
  <si>
    <t>kommisjonen</t>
  </si>
  <si>
    <t>Sektor for utførelse</t>
  </si>
  <si>
    <t>næringsliv</t>
  </si>
  <si>
    <r>
      <t>og off. fond</t>
    </r>
    <r>
      <rPr>
        <vertAlign val="superscript"/>
        <sz val="11"/>
        <rFont val="Arial"/>
        <family val="2"/>
      </rPr>
      <t>1</t>
    </r>
  </si>
  <si>
    <t>..</t>
  </si>
  <si>
    <t>Herav: Næringslivsrettede inst.</t>
  </si>
  <si>
    <t xml:space="preserve">          Øvrige helseforetak og private,</t>
  </si>
  <si>
    <t xml:space="preserve">          ideelle sykehus.</t>
  </si>
  <si>
    <t xml:space="preserve">          Offentlig rettede inst.</t>
  </si>
  <si>
    <t>Universitets- og høgskolesektoren</t>
  </si>
  <si>
    <t>Herav: Helseforetak med universitets-</t>
  </si>
  <si>
    <t xml:space="preserve">          sykehusfunksjon</t>
  </si>
  <si>
    <t>Totalt i Norge</t>
  </si>
  <si>
    <t>Utlandet²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</si>
  <si>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Omfatter private fond, gaver, egne inntekter og SkatteFUNN i næringslivet.</t>
    </r>
  </si>
  <si>
    <t xml:space="preserve">² Omfatter offentlig og privat finansiering av FoU i utlandet, inkl. Norges kontingenter til internasjonale organisasjoner (EU) og næringslivets kjøp av FoU i utlandet. </t>
  </si>
  <si>
    <t>Tabell A.2.3</t>
  </si>
  <si>
    <t>Totale FoU-utgifter etter finansieringskilde og sektor for utførelse i 2018 (OECDs sektorinndeling). Mill. kr.</t>
  </si>
  <si>
    <r>
      <t>Andre kilder</t>
    </r>
    <r>
      <rPr>
        <vertAlign val="superscript"/>
        <sz val="11"/>
        <rFont val="Arial"/>
        <family val="2"/>
      </rPr>
      <t>1</t>
    </r>
  </si>
  <si>
    <t>og off. fond</t>
  </si>
  <si>
    <t>Foretakssektor</t>
  </si>
  <si>
    <t>Herav: Næringslivet</t>
  </si>
  <si>
    <t xml:space="preserve"> Næringslivrettede institutter</t>
  </si>
  <si>
    <t>Offentlig sektor</t>
  </si>
  <si>
    <t>Herav: Offentlig rettede institutter</t>
  </si>
  <si>
    <t xml:space="preserve">Totalt 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</si>
  <si>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Omfatter private fond, gaver, egne inntekter og SkatteFUNN i næringslivet.</t>
    </r>
  </si>
  <si>
    <t>Sist oppdatert 25.02.2019 (Oppdateres ikke i partallsår)</t>
  </si>
  <si>
    <t>Tabell A.2.4</t>
  </si>
  <si>
    <t>Totale offentlige utgifter til FoU etter sektor for utførelse og finansieringskilde i 2017. Mill. kr.</t>
  </si>
  <si>
    <r>
      <t>Næringslivet</t>
    </r>
    <r>
      <rPr>
        <vertAlign val="superscript"/>
        <sz val="11"/>
        <rFont val="Arial"/>
        <family val="2"/>
      </rPr>
      <t>1</t>
    </r>
  </si>
  <si>
    <t>Finansieringskilde</t>
  </si>
  <si>
    <t>Kunnskapsdepartementet</t>
  </si>
  <si>
    <t>Helse- og omsorgsdepartementet</t>
  </si>
  <si>
    <t>Øvrige departementer, statlige etater og uspesifisert</t>
  </si>
  <si>
    <t>Sum departementer</t>
  </si>
  <si>
    <t>Norges forskningsråd</t>
  </si>
  <si>
    <t>Fylker og kommuner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</si>
  <si>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Foretak med 10+ sysselsatte. I næringslivets spørreskjema spørres det etter finansiering fra Norges forskningsråd og samlet finansiering fra «Departement, direktorat, fylke, kommune eller andre».</t>
    </r>
  </si>
  <si>
    <t>Tabell A.2.5</t>
  </si>
  <si>
    <t>Driftsutgifter til FoU etter sektor for utførelse og fagområde i 2017. Mill. kr.</t>
  </si>
  <si>
    <t>Fagområde</t>
  </si>
  <si>
    <t>Humaniora</t>
  </si>
  <si>
    <t>Samfunnsvitenskap</t>
  </si>
  <si>
    <t>Matematikk og naturvitenskap</t>
  </si>
  <si>
    <t>Teknologi</t>
  </si>
  <si>
    <t>Medisin og helsefag</t>
  </si>
  <si>
    <t>Landbruks- og fiskerifag og veterinærmedisin</t>
  </si>
  <si>
    <t>Uspesifisert</t>
  </si>
  <si>
    <t>Tabell A.2.6</t>
  </si>
  <si>
    <t xml:space="preserve">Driftsutgifter til FoU i instituttsektoren og universitets- og høgskolesektoren etter finansieringskilde og fagområde i 2017. Mill. kr. </t>
  </si>
  <si>
    <t>Andre kilder</t>
  </si>
  <si>
    <t xml:space="preserve">Departementer, </t>
  </si>
  <si>
    <t>fylker, kommuner</t>
  </si>
  <si>
    <t>mv.</t>
  </si>
  <si>
    <t>Tabell A.2.7</t>
  </si>
  <si>
    <t>Driftsutgifter til FoU etter aktivitetstype og sektor for utførelse i 2017. Mill. kr og prosentfordeling.</t>
  </si>
  <si>
    <t>Grunnforskning</t>
  </si>
  <si>
    <t>Anvendt forskning</t>
  </si>
  <si>
    <t>Utviklingsarbeid</t>
  </si>
  <si>
    <r>
      <t>Næringslivet</t>
    </r>
    <r>
      <rPr>
        <vertAlign val="superscript"/>
        <sz val="10"/>
        <rFont val="Arial"/>
        <family val="2"/>
      </rPr>
      <t>1</t>
    </r>
  </si>
  <si>
    <t>Mill. kr</t>
  </si>
  <si>
    <t>Prosent</t>
  </si>
  <si>
    <t xml:space="preserve">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</si>
  <si>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Foretak med 10+ sysselsatte. </t>
    </r>
  </si>
  <si>
    <t>Sist oppdatert 10.03.2020</t>
  </si>
  <si>
    <t>Tabell A.2.8</t>
  </si>
  <si>
    <t>Driftsutgifter til FoU etter teknologiområde og sektor for utførelse i 2018. Mill. kr.</t>
  </si>
  <si>
    <t>Universitets- og</t>
  </si>
  <si>
    <r>
      <t>Prioriterte teknologiområder</t>
    </r>
    <r>
      <rPr>
        <vertAlign val="superscript"/>
        <sz val="11"/>
        <rFont val="Arial"/>
        <family val="2"/>
      </rPr>
      <t>1</t>
    </r>
  </si>
  <si>
    <r>
      <t>høgskolesektoren</t>
    </r>
    <r>
      <rPr>
        <vertAlign val="superscript"/>
        <sz val="11"/>
        <rFont val="Arial"/>
        <family val="2"/>
      </rPr>
      <t>2</t>
    </r>
  </si>
  <si>
    <t>Informasjons- og kommunikasjonsteknologi (IKT)</t>
  </si>
  <si>
    <t>Bioteknologi</t>
  </si>
  <si>
    <t>Nye materialer</t>
  </si>
  <si>
    <t>Nanoteknologi</t>
  </si>
  <si>
    <r>
      <t>1</t>
    </r>
    <r>
      <rPr>
        <sz val="8"/>
        <rFont val="Arial"/>
        <family val="2"/>
      </rPr>
      <t xml:space="preserve"> Prioriterte teknologiområder kan overlappe og kan derfor ikke summeres per sektor.</t>
    </r>
  </si>
  <si>
    <r>
      <t xml:space="preserve">2 </t>
    </r>
    <r>
      <rPr>
        <sz val="8"/>
        <rFont val="Arial"/>
        <family val="2"/>
      </rPr>
      <t>Kartlegges kun i oddetallsår.</t>
    </r>
  </si>
  <si>
    <t>Tabell A.2.9</t>
  </si>
  <si>
    <t>Driftsutgifter til FoU etter tematisk område og sektor for utførelse i 2018. Mill. kr.</t>
  </si>
  <si>
    <r>
      <t>Tematisk område</t>
    </r>
    <r>
      <rPr>
        <vertAlign val="superscript"/>
        <sz val="11"/>
        <rFont val="Arial"/>
        <family val="2"/>
      </rPr>
      <t>1</t>
    </r>
  </si>
  <si>
    <r>
      <t>Universitets- og høgskolesektoren</t>
    </r>
    <r>
      <rPr>
        <vertAlign val="superscript"/>
        <sz val="11"/>
        <rFont val="Arial"/>
        <family val="2"/>
      </rPr>
      <t>2</t>
    </r>
  </si>
  <si>
    <t>Energi</t>
  </si>
  <si>
    <t>Fornybar energi</t>
  </si>
  <si>
    <t>Energieffektivisering og -omlegging</t>
  </si>
  <si>
    <t>Petroleum</t>
  </si>
  <si>
    <t>Annen energi</t>
  </si>
  <si>
    <t>Miljø</t>
  </si>
  <si>
    <t>Miljøteknologi</t>
  </si>
  <si>
    <t>Landbasert miljø og samfunn</t>
  </si>
  <si>
    <t>Klima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</si>
  <si>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-håndtering</t>
    </r>
  </si>
  <si>
    <t>Klimateknologi og annen utslippsreduksjon</t>
  </si>
  <si>
    <t>Klima og klimatilpasninger</t>
  </si>
  <si>
    <t>Marin</t>
  </si>
  <si>
    <t>Maritim</t>
  </si>
  <si>
    <t>Landbruk</t>
  </si>
  <si>
    <t>Fiskeri</t>
  </si>
  <si>
    <t>Havbruk</t>
  </si>
  <si>
    <t>Helse og omsorg</t>
  </si>
  <si>
    <t>Utdanning</t>
  </si>
  <si>
    <t>Velferd</t>
  </si>
  <si>
    <t>Offentlig sektor for øvrig</t>
  </si>
  <si>
    <t>Utviklingsforskning</t>
  </si>
  <si>
    <t>Reiseliv</t>
  </si>
  <si>
    <r>
      <t>1</t>
    </r>
    <r>
      <rPr>
        <sz val="8"/>
        <rFont val="Arial"/>
        <family val="2"/>
      </rPr>
      <t xml:space="preserve"> Tematiske områder kan overlappe og kan derfor ikke summeres per sektor.</t>
    </r>
  </si>
  <si>
    <t>Sist oppdatert 11.03.2020</t>
  </si>
  <si>
    <t>Tabell A.2.10</t>
  </si>
  <si>
    <t>Totalt antall personer som deltok i FoU i Norge etter sektor for utførelse i 2018.</t>
  </si>
  <si>
    <t>Forskere/faglig personale</t>
  </si>
  <si>
    <t>Teknisk/ administrativt personale</t>
  </si>
  <si>
    <t>Med doktorgrad²</t>
  </si>
  <si>
    <t>Kvinner</t>
  </si>
  <si>
    <t xml:space="preserve">  Herav: Øvrige helseforetak og private, ideelle sykehus</t>
  </si>
  <si>
    <t xml:space="preserve">  Herav: Helseforetak med universitetssykehusfunksjon</t>
  </si>
  <si>
    <r>
      <t>1</t>
    </r>
    <r>
      <rPr>
        <sz val="8"/>
        <rFont val="Arial"/>
        <family val="2"/>
      </rPr>
      <t xml:space="preserve"> For næringslivet regnes FoU-personale med høyere utdanning som forskere/faglig personale, mens annet FoU-personale utgjør teknisk/administrativt personale.</t>
    </r>
  </si>
  <si>
    <t>² Doktorgrad inkluderer her også lisensiatgrader og personer uteksaminert fra Program for kunstnerisk utviklingsarbeid.</t>
  </si>
  <si>
    <t>Tabell A.2.11</t>
  </si>
  <si>
    <t>Forskere/faglig FoU-personale i instituttsektoren og universitets- og høgskolesektoren per 1. oktober etter utdanning på hovedfags-/masternivå i 2018.</t>
  </si>
  <si>
    <t>Begge sektorer</t>
  </si>
  <si>
    <t xml:space="preserve">Universitets- og
</t>
  </si>
  <si>
    <t>Humanistiske fag i alt</t>
  </si>
  <si>
    <t>Mag.art.</t>
  </si>
  <si>
    <t>Cand.philol.</t>
  </si>
  <si>
    <t>Cand.theol.</t>
  </si>
  <si>
    <r>
      <t>Mastergrad</t>
    </r>
    <r>
      <rPr>
        <vertAlign val="superscript"/>
        <sz val="10"/>
        <rFont val="Arial"/>
        <family val="2"/>
      </rPr>
      <t>1</t>
    </r>
  </si>
  <si>
    <t>Samfunnsfag i alt</t>
  </si>
  <si>
    <t xml:space="preserve">   Herav:</t>
  </si>
  <si>
    <t xml:space="preserve">   Mag.art.</t>
  </si>
  <si>
    <t xml:space="preserve">   Cand.jur.</t>
  </si>
  <si>
    <t>Cand.jur.</t>
  </si>
  <si>
    <t xml:space="preserve">   Cand.oecon.</t>
  </si>
  <si>
    <t>Cand.oecon.</t>
  </si>
  <si>
    <t xml:space="preserve">   Cand.paed.</t>
  </si>
  <si>
    <t>Cand.paed.</t>
  </si>
  <si>
    <t xml:space="preserve">   Cand.polit.</t>
  </si>
  <si>
    <t>Cand.polit.</t>
  </si>
  <si>
    <t xml:space="preserve">   Cand.psychol.</t>
  </si>
  <si>
    <t>Cand.psychol.</t>
  </si>
  <si>
    <t xml:space="preserve">   Cand.sociol.</t>
  </si>
  <si>
    <t>Cand.sociol.</t>
  </si>
  <si>
    <t xml:space="preserve">   Siviløkonom</t>
  </si>
  <si>
    <t>Siviløkonom</t>
  </si>
  <si>
    <t>Matematiske og naturvitenskapelige fag i alt</t>
  </si>
  <si>
    <t xml:space="preserve">   Mag.scient./Cand.scient og Cand.real </t>
  </si>
  <si>
    <t>Mag.scient., Cand.scient. og Cand.real.</t>
  </si>
  <si>
    <t>Teknologiske fag i alt</t>
  </si>
  <si>
    <t xml:space="preserve">   Sivilarkitekt</t>
  </si>
  <si>
    <t>Sivilarkitekt</t>
  </si>
  <si>
    <t xml:space="preserve">   Sivilingeniør</t>
  </si>
  <si>
    <t>Sivilingeniør</t>
  </si>
  <si>
    <t>Medisin og helsefag i alt</t>
  </si>
  <si>
    <t xml:space="preserve">   Cand.pharm.</t>
  </si>
  <si>
    <t>Cand.pharm.</t>
  </si>
  <si>
    <t xml:space="preserve">   Cand.med.</t>
  </si>
  <si>
    <r>
      <t>Cand.med.</t>
    </r>
    <r>
      <rPr>
        <vertAlign val="superscript"/>
        <sz val="10"/>
        <rFont val="Arial"/>
        <family val="2"/>
      </rPr>
      <t>1</t>
    </r>
  </si>
  <si>
    <t xml:space="preserve">   Cand.odont.</t>
  </si>
  <si>
    <r>
      <t>Cand.odont.</t>
    </r>
    <r>
      <rPr>
        <vertAlign val="superscript"/>
        <sz val="10"/>
        <rFont val="Arial"/>
        <family val="2"/>
      </rPr>
      <t>1</t>
    </r>
  </si>
  <si>
    <t xml:space="preserve">   Idrettskandidat</t>
  </si>
  <si>
    <t>Idrettskandidat</t>
  </si>
  <si>
    <t>Landbruks-, fiskerifag og veterinærmedisin i alt</t>
  </si>
  <si>
    <t>Cand.agric.</t>
  </si>
  <si>
    <r>
      <t>Cand.med.vet.</t>
    </r>
    <r>
      <rPr>
        <vertAlign val="superscript"/>
        <sz val="10"/>
        <rFont val="Arial"/>
        <family val="2"/>
      </rPr>
      <t>1</t>
    </r>
  </si>
  <si>
    <t>Fiskerikandidat</t>
  </si>
  <si>
    <t>Annen utdanning og uspesifisert i alt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</si>
  <si>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Inkluderer utenlandske embetseksamener.</t>
    </r>
  </si>
  <si>
    <t>Kilde: NIFU/Forskerpersonalregisteret og FoU-statistikk</t>
  </si>
  <si>
    <t>Sist oppdatert 16.04.2020</t>
  </si>
  <si>
    <t>Tabell A.2.12</t>
  </si>
  <si>
    <t>Totale FoU-årsverk og FoU-årsverk utført av forskere/faglig personale etter sektor for utførelse</t>
  </si>
  <si>
    <t xml:space="preserve">og region i 2018. </t>
  </si>
  <si>
    <r>
      <t>Universitets- og høgskolesektoren</t>
    </r>
    <r>
      <rPr>
        <vertAlign val="superscript"/>
        <sz val="11"/>
        <rFont val="Arial"/>
        <family val="2"/>
      </rPr>
      <t>3</t>
    </r>
  </si>
  <si>
    <t>Forskere/faglig</t>
  </si>
  <si>
    <t>Regioner</t>
  </si>
  <si>
    <t>personale</t>
  </si>
  <si>
    <r>
      <t>personale</t>
    </r>
    <r>
      <rPr>
        <vertAlign val="superscript"/>
        <sz val="11"/>
        <rFont val="Arial"/>
        <family val="2"/>
      </rPr>
      <t>2</t>
    </r>
  </si>
  <si>
    <t>Oslo</t>
  </si>
  <si>
    <t>Østlandet ellers</t>
  </si>
  <si>
    <t>Agder og Rogaland</t>
  </si>
  <si>
    <t>Vestlandet</t>
  </si>
  <si>
    <t>Trøndelag</t>
  </si>
  <si>
    <t>Nord-Norge</t>
  </si>
  <si>
    <r>
      <t>1</t>
    </r>
    <r>
      <rPr>
        <sz val="8"/>
        <rFont val="Arial"/>
        <family val="2"/>
      </rPr>
      <t xml:space="preserve"> For næringslivet vil totalverdiene avvike noe fra summene av fylker. Dette skyldes at det ved regionalisering beregnes nye vekter for den delen av datamaterialet som trekkes ut </t>
    </r>
  </si>
  <si>
    <t>som et sannsynlighetsutvalg.</t>
  </si>
  <si>
    <r>
      <t>2</t>
    </r>
    <r>
      <rPr>
        <sz val="8"/>
        <rFont val="Arial"/>
        <family val="2"/>
      </rPr>
      <t xml:space="preserve"> For næringslivet regnes FoU-årsverk utført av personale med høyere utdanning som forskere/faglig personale, mens annet FoU-personale utgjør teknisk/administrativt personale.</t>
    </r>
  </si>
  <si>
    <r>
      <t xml:space="preserve">3 </t>
    </r>
    <r>
      <rPr>
        <sz val="8"/>
        <rFont val="Arial"/>
        <family val="2"/>
      </rPr>
      <t>Kartlegges kun i oddetallsår.</t>
    </r>
  </si>
  <si>
    <t>Sist oppdatert 28.03.2019 (Oppdateres ikke i partallsår)</t>
  </si>
  <si>
    <t>Tabell A.2.13</t>
  </si>
  <si>
    <t>FoU-årsverk etter sektor for utførelse og fagområde i 2017.</t>
  </si>
  <si>
    <r>
      <t>Forskere/faglig personale</t>
    </r>
    <r>
      <rPr>
        <vertAlign val="superscript"/>
        <sz val="11"/>
        <rFont val="Arial"/>
        <family val="2"/>
      </rPr>
      <t>2</t>
    </r>
  </si>
  <si>
    <r>
      <t xml:space="preserve">2 </t>
    </r>
    <r>
      <rPr>
        <sz val="8"/>
        <rFont val="Arial"/>
        <family val="2"/>
      </rPr>
      <t>For næringslivet regnes FoU-årsverk utført av personale med høyere utdanning som forskere/faglig personale, mens annet FoU-personale utgjør teknisk/administrativt personale.</t>
    </r>
  </si>
  <si>
    <t>Kilde: NIFU/SSB, FoU-statistikk</t>
  </si>
  <si>
    <t>Tabell A.2.14</t>
  </si>
  <si>
    <t>Driftsutgifter per FoU-årsverk etter sektor for utførelse og fagområde i 2017. I 1 000 kr avrundet til nærmeste 10.</t>
  </si>
  <si>
    <r>
      <t>2</t>
    </r>
    <r>
      <rPr>
        <sz val="8"/>
        <rFont val="Arial"/>
        <family val="2"/>
      </rPr>
      <t xml:space="preserve"> For næringslivet skilles det på utdanning. FoU-personale med høyere utdanning regnes som forskere/faglig personale, mens annet FoU-personale utgjør teknisk/administrativt personale.</t>
    </r>
  </si>
  <si>
    <t>Tabell A.2.15</t>
  </si>
  <si>
    <r>
      <t>Totale FoU-årsverk og FoU-årsverk utført av 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, samt driftsutgifter per FoU-årsverk, etter sektor </t>
    </r>
  </si>
  <si>
    <t>for utførelse i 2018.</t>
  </si>
  <si>
    <t>Utførte FoU-årsverk</t>
  </si>
  <si>
    <t>Driftsutgifter per FoU-årsverk</t>
  </si>
  <si>
    <t>Driftsutgifter per FoU-årsverk utført av forskere/faglig personale</t>
  </si>
  <si>
    <t>Annet
FoU-
personale</t>
  </si>
  <si>
    <t>Herav: næringsrettede institutter</t>
  </si>
  <si>
    <t xml:space="preserve"> offentlig rettede institutter</t>
  </si>
  <si>
    <t>Universitet- og høgskolesektoren</t>
  </si>
  <si>
    <t>Herav: Helseforetak med universitetssykehusfunksjon</t>
  </si>
  <si>
    <r>
      <t>1</t>
    </r>
    <r>
      <rPr>
        <sz val="8"/>
        <rFont val="Arial"/>
        <family val="2"/>
      </rPr>
      <t xml:space="preserve"> For næringslivet regnes FoU-årsverk utført av personale med høyere utdanning som forskere/faglig personale, mens annet FoU-personale utgjør teknisk/administrativt personale.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</si>
</sst>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"/>
    <numFmt numFmtId="166" formatCode="#,##0.0"/>
    <numFmt numFmtId="167" formatCode="#,##0.0;\-#,##0.0;\-"/>
    <numFmt numFmtId="168" formatCode="_ * #,##0.0_ ;_ * \-#,##0.0_ ;_ * &quot;-&quot;??_ ;_ @_ "/>
    <numFmt numFmtId="169" formatCode="#,##0;\-#,##0;\-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vertAlign val="superscript"/>
      <sz val="11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i/>
      <sz val="9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Helvetica"/>
      <family val="2"/>
    </font>
    <font>
      <sz val="8"/>
      <color rgb="FF92D050"/>
      <name val="Arial"/>
      <family val="2"/>
    </font>
    <font>
      <vertAlign val="sub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sz val="12"/>
      <color indexed="12"/>
      <name val="Calibri"/>
      <family val="2"/>
    </font>
    <font>
      <sz val="11"/>
      <color rgb="FF1F497D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00">
    <xf numFmtId="0" fontId="0" fillId="3" borderId="0"/>
    <xf numFmtId="0" fontId="6" fillId="0" borderId="0"/>
    <xf numFmtId="0" fontId="7" fillId="0" borderId="0">
      <alignment horizontal="left"/>
    </xf>
    <xf numFmtId="0" fontId="13" fillId="0" borderId="1">
      <alignment horizontal="right" vertical="center"/>
    </xf>
    <xf numFmtId="0" fontId="8" fillId="0" borderId="2">
      <alignment vertical="center"/>
    </xf>
    <xf numFmtId="1" fontId="12" fillId="0" borderId="2"/>
    <xf numFmtId="0" fontId="9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6" fillId="0" borderId="29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30" applyNumberFormat="0" applyAlignment="0" applyProtection="0"/>
    <xf numFmtId="0" fontId="41" fillId="9" borderId="31" applyNumberFormat="0" applyAlignment="0" applyProtection="0"/>
    <xf numFmtId="0" fontId="42" fillId="0" borderId="0" applyNumberFormat="0" applyFill="0" applyBorder="0" applyAlignment="0" applyProtection="0"/>
    <xf numFmtId="0" fontId="43" fillId="0" borderId="32" applyNumberFormat="0" applyFill="0" applyAlignment="0" applyProtection="0"/>
    <xf numFmtId="0" fontId="44" fillId="10" borderId="0" applyNumberFormat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5" fillId="0" borderId="2">
      <alignment vertical="center"/>
    </xf>
    <xf numFmtId="0" fontId="5" fillId="0" borderId="2">
      <alignment vertical="center"/>
    </xf>
    <xf numFmtId="0" fontId="4" fillId="0" borderId="0"/>
    <xf numFmtId="0" fontId="46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47" fillId="7" borderId="0" applyNumberFormat="0" applyBorder="0" applyAlignment="0" applyProtection="0"/>
    <xf numFmtId="0" fontId="4" fillId="35" borderId="4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35" borderId="4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41" applyNumberFormat="0" applyFont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9" fillId="3" borderId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52" fillId="38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164" fontId="5" fillId="0" borderId="0" applyFont="0" applyFill="0" applyBorder="0" applyAlignment="0" applyProtection="0"/>
    <xf numFmtId="0" fontId="39" fillId="7" borderId="0" applyNumberFormat="0" applyBorder="0" applyAlignment="0" applyProtection="0"/>
    <xf numFmtId="0" fontId="52" fillId="41" borderId="0" applyNumberFormat="0" applyBorder="0" applyAlignment="0" applyProtection="0"/>
    <xf numFmtId="0" fontId="50" fillId="0" borderId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39" borderId="0" applyNumberFormat="0" applyBorder="0" applyAlignment="0" applyProtection="0"/>
    <xf numFmtId="0" fontId="52" fillId="43" borderId="0" applyNumberFormat="0" applyBorder="0" applyAlignment="0" applyProtection="0"/>
    <xf numFmtId="0" fontId="51" fillId="0" borderId="0"/>
    <xf numFmtId="0" fontId="53" fillId="47" borderId="0" applyNumberFormat="0" applyBorder="0" applyAlignment="0" applyProtection="0"/>
    <xf numFmtId="0" fontId="44" fillId="13" borderId="0" applyNumberFormat="0" applyBorder="0" applyAlignment="0" applyProtection="0"/>
    <xf numFmtId="0" fontId="53" fillId="44" borderId="0" applyNumberFormat="0" applyBorder="0" applyAlignment="0" applyProtection="0"/>
    <xf numFmtId="0" fontId="44" fillId="17" borderId="0" applyNumberFormat="0" applyBorder="0" applyAlignment="0" applyProtection="0"/>
    <xf numFmtId="0" fontId="53" fillId="43" borderId="0" applyNumberFormat="0" applyBorder="0" applyAlignment="0" applyProtection="0"/>
    <xf numFmtId="0" fontId="44" fillId="21" borderId="0" applyNumberFormat="0" applyBorder="0" applyAlignment="0" applyProtection="0"/>
    <xf numFmtId="0" fontId="53" fillId="46" borderId="0" applyNumberFormat="0" applyBorder="0" applyAlignment="0" applyProtection="0"/>
    <xf numFmtId="0" fontId="44" fillId="25" borderId="0" applyNumberFormat="0" applyBorder="0" applyAlignment="0" applyProtection="0"/>
    <xf numFmtId="0" fontId="53" fillId="49" borderId="0" applyNumberFormat="0" applyBorder="0" applyAlignment="0" applyProtection="0"/>
    <xf numFmtId="0" fontId="52" fillId="45" borderId="0" applyNumberFormat="0" applyBorder="0" applyAlignment="0" applyProtection="0"/>
    <xf numFmtId="0" fontId="44" fillId="29" borderId="0" applyNumberFormat="0" applyBorder="0" applyAlignment="0" applyProtection="0"/>
    <xf numFmtId="0" fontId="53" fillId="48" borderId="0" applyNumberFormat="0" applyBorder="0" applyAlignment="0" applyProtection="0"/>
    <xf numFmtId="0" fontId="52" fillId="42" borderId="0" applyNumberFormat="0" applyBorder="0" applyAlignment="0" applyProtection="0"/>
    <xf numFmtId="0" fontId="44" fillId="3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52" fillId="42" borderId="0" applyNumberFormat="0" applyBorder="0" applyAlignment="0" applyProtection="0"/>
    <xf numFmtId="0" fontId="52" fillId="44" borderId="0" applyNumberFormat="0" applyBorder="0" applyAlignment="0" applyProtection="0"/>
    <xf numFmtId="0" fontId="2" fillId="35" borderId="4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5" borderId="4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54" fillId="50" borderId="42" applyNumberFormat="0" applyAlignment="0" applyProtection="0"/>
    <xf numFmtId="0" fontId="55" fillId="38" borderId="0" applyNumberFormat="0" applyBorder="0" applyAlignment="0" applyProtection="0"/>
    <xf numFmtId="0" fontId="56" fillId="41" borderId="42" applyNumberFormat="0" applyAlignment="0" applyProtection="0"/>
    <xf numFmtId="0" fontId="57" fillId="0" borderId="43" applyNumberFormat="0" applyFill="0" applyAlignment="0" applyProtection="0"/>
    <xf numFmtId="0" fontId="5" fillId="51" borderId="44" applyNumberFormat="0" applyFont="0" applyAlignment="0" applyProtection="0"/>
    <xf numFmtId="0" fontId="5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41" applyNumberFormat="0" applyFont="0" applyAlignment="0" applyProtection="0"/>
    <xf numFmtId="0" fontId="2" fillId="35" borderId="4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4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5" fillId="0" borderId="0"/>
    <xf numFmtId="0" fontId="5" fillId="3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37" fillId="5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38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6" fillId="0" borderId="29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30" applyNumberFormat="0" applyAlignment="0" applyProtection="0"/>
    <xf numFmtId="0" fontId="41" fillId="9" borderId="31" applyNumberFormat="0" applyAlignment="0" applyProtection="0"/>
    <xf numFmtId="0" fontId="42" fillId="0" borderId="0" applyNumberFormat="0" applyFill="0" applyBorder="0" applyAlignment="0" applyProtection="0"/>
    <xf numFmtId="0" fontId="43" fillId="0" borderId="32" applyNumberFormat="0" applyFill="0" applyAlignment="0" applyProtection="0"/>
    <xf numFmtId="0" fontId="44" fillId="10" borderId="0" applyNumberFormat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37" fillId="5" borderId="0" applyNumberFormat="0" applyBorder="0" applyAlignment="0" applyProtection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41" applyNumberFormat="0" applyFont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" fillId="3" borderId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52" fillId="38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52" fillId="41" borderId="0" applyNumberFormat="0" applyBorder="0" applyAlignment="0" applyProtection="0"/>
    <xf numFmtId="0" fontId="1" fillId="16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39" borderId="0" applyNumberFormat="0" applyBorder="0" applyAlignment="0" applyProtection="0"/>
    <xf numFmtId="0" fontId="52" fillId="43" borderId="0" applyNumberFormat="0" applyBorder="0" applyAlignment="0" applyProtection="0"/>
    <xf numFmtId="0" fontId="1" fillId="32" borderId="0" applyNumberFormat="0" applyBorder="0" applyAlignment="0" applyProtection="0"/>
    <xf numFmtId="0" fontId="53" fillId="47" borderId="0" applyNumberFormat="0" applyBorder="0" applyAlignment="0" applyProtection="0"/>
    <xf numFmtId="0" fontId="1" fillId="24" borderId="0" applyNumberFormat="0" applyBorder="0" applyAlignment="0" applyProtection="0"/>
    <xf numFmtId="0" fontId="53" fillId="44" borderId="0" applyNumberFormat="0" applyBorder="0" applyAlignment="0" applyProtection="0"/>
    <xf numFmtId="0" fontId="1" fillId="23" borderId="0" applyNumberFormat="0" applyBorder="0" applyAlignment="0" applyProtection="0"/>
    <xf numFmtId="0" fontId="53" fillId="43" borderId="0" applyNumberFormat="0" applyBorder="0" applyAlignment="0" applyProtection="0"/>
    <xf numFmtId="0" fontId="1" fillId="31" borderId="0" applyNumberFormat="0" applyBorder="0" applyAlignment="0" applyProtection="0"/>
    <xf numFmtId="0" fontId="53" fillId="46" borderId="0" applyNumberFormat="0" applyBorder="0" applyAlignment="0" applyProtection="0"/>
    <xf numFmtId="0" fontId="1" fillId="32" borderId="0" applyNumberFormat="0" applyBorder="0" applyAlignment="0" applyProtection="0"/>
    <xf numFmtId="0" fontId="53" fillId="49" borderId="0" applyNumberFormat="0" applyBorder="0" applyAlignment="0" applyProtection="0"/>
    <xf numFmtId="0" fontId="52" fillId="45" borderId="0" applyNumberFormat="0" applyBorder="0" applyAlignment="0" applyProtection="0"/>
    <xf numFmtId="0" fontId="1" fillId="15" borderId="0" applyNumberFormat="0" applyBorder="0" applyAlignment="0" applyProtection="0"/>
    <xf numFmtId="0" fontId="53" fillId="48" borderId="0" applyNumberFormat="0" applyBorder="0" applyAlignment="0" applyProtection="0"/>
    <xf numFmtId="0" fontId="52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52" fillId="42" borderId="0" applyNumberFormat="0" applyBorder="0" applyAlignment="0" applyProtection="0"/>
    <xf numFmtId="0" fontId="52" fillId="44" borderId="0" applyNumberFormat="0" applyBorder="0" applyAlignment="0" applyProtection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4" fillId="50" borderId="42" applyNumberFormat="0" applyAlignment="0" applyProtection="0"/>
    <xf numFmtId="0" fontId="55" fillId="38" borderId="0" applyNumberFormat="0" applyBorder="0" applyAlignment="0" applyProtection="0"/>
    <xf numFmtId="0" fontId="56" fillId="41" borderId="42" applyNumberFormat="0" applyAlignment="0" applyProtection="0"/>
    <xf numFmtId="0" fontId="57" fillId="0" borderId="43" applyNumberFormat="0" applyFill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58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8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41" applyNumberFormat="0" applyFont="0" applyAlignment="0" applyProtection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4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4" fillId="13" borderId="0" applyNumberFormat="0" applyBorder="0" applyAlignment="0" applyProtection="0"/>
    <xf numFmtId="0" fontId="44" fillId="17" borderId="0" applyNumberFormat="0" applyBorder="0" applyAlignment="0" applyProtection="0"/>
    <xf numFmtId="0" fontId="44" fillId="21" borderId="0" applyNumberFormat="0" applyBorder="0" applyAlignment="0" applyProtection="0"/>
    <xf numFmtId="0" fontId="44" fillId="25" borderId="0" applyNumberFormat="0" applyBorder="0" applyAlignment="0" applyProtection="0"/>
    <xf numFmtId="0" fontId="44" fillId="29" borderId="0" applyNumberFormat="0" applyBorder="0" applyAlignment="0" applyProtection="0"/>
    <xf numFmtId="0" fontId="44" fillId="33" borderId="0" applyNumberFormat="0" applyBorder="0" applyAlignment="0" applyProtection="0"/>
    <xf numFmtId="0" fontId="37" fillId="5" borderId="0" applyNumberFormat="0" applyBorder="0" applyAlignment="0" applyProtection="0"/>
    <xf numFmtId="0" fontId="42" fillId="0" borderId="0" applyNumberFormat="0" applyFill="0" applyBorder="0" applyAlignment="0" applyProtection="0"/>
    <xf numFmtId="0" fontId="41" fillId="9" borderId="31" applyNumberFormat="0" applyAlignment="0" applyProtection="0"/>
    <xf numFmtId="0" fontId="1" fillId="35" borderId="41" applyNumberFormat="0" applyFont="0" applyAlignment="0" applyProtection="0"/>
    <xf numFmtId="0" fontId="60" fillId="0" borderId="0"/>
    <xf numFmtId="0" fontId="1" fillId="28" borderId="0" applyNumberFormat="0" applyBorder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6" fillId="0" borderId="29" applyNumberFormat="0" applyFill="0" applyAlignment="0" applyProtection="0"/>
    <xf numFmtId="0" fontId="36" fillId="0" borderId="0" applyNumberFormat="0" applyFill="0" applyBorder="0" applyAlignment="0" applyProtection="0"/>
    <xf numFmtId="0" fontId="1" fillId="15" borderId="0" applyNumberFormat="0" applyBorder="0" applyAlignment="0" applyProtection="0"/>
    <xf numFmtId="0" fontId="43" fillId="0" borderId="32" applyNumberFormat="0" applyFill="0" applyAlignment="0" applyProtection="0"/>
    <xf numFmtId="0" fontId="40" fillId="8" borderId="30" applyNumberFormat="0" applyAlignment="0" applyProtection="0"/>
    <xf numFmtId="0" fontId="44" fillId="10" borderId="0" applyNumberFormat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6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8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2" fillId="3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52" fillId="38" borderId="0" applyNumberFormat="0" applyBorder="0" applyAlignment="0" applyProtection="0"/>
    <xf numFmtId="0" fontId="52" fillId="37" borderId="0" applyNumberFormat="0" applyBorder="0" applyAlignment="0" applyProtection="0"/>
    <xf numFmtId="0" fontId="52" fillId="36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52" fillId="41" borderId="0" applyNumberFormat="0" applyBorder="0" applyAlignment="0" applyProtection="0"/>
    <xf numFmtId="0" fontId="1" fillId="20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39" borderId="0" applyNumberFormat="0" applyBorder="0" applyAlignment="0" applyProtection="0"/>
    <xf numFmtId="0" fontId="52" fillId="43" borderId="0" applyNumberFormat="0" applyBorder="0" applyAlignment="0" applyProtection="0"/>
    <xf numFmtId="0" fontId="38" fillId="6" borderId="0" applyNumberFormat="0" applyBorder="0" applyAlignment="0" applyProtection="0"/>
    <xf numFmtId="0" fontId="1" fillId="23" borderId="0" applyNumberFormat="0" applyBorder="0" applyAlignment="0" applyProtection="0"/>
    <xf numFmtId="0" fontId="52" fillId="39" borderId="0" applyNumberFormat="0" applyBorder="0" applyAlignment="0" applyProtection="0"/>
    <xf numFmtId="0" fontId="52" fillId="38" borderId="0" applyNumberFormat="0" applyBorder="0" applyAlignment="0" applyProtection="0"/>
    <xf numFmtId="0" fontId="52" fillId="36" borderId="0" applyNumberFormat="0" applyBorder="0" applyAlignment="0" applyProtection="0"/>
    <xf numFmtId="0" fontId="52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52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52" fillId="42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52" fillId="42" borderId="0" applyNumberFormat="0" applyBorder="0" applyAlignment="0" applyProtection="0"/>
    <xf numFmtId="0" fontId="52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2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52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37" fillId="5" borderId="0" applyNumberFormat="0" applyBorder="0" applyAlignment="0" applyProtection="0"/>
    <xf numFmtId="0" fontId="52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52" fillId="4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52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52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38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8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37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38" fillId="6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37" fillId="5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3">
    <xf numFmtId="0" fontId="0" fillId="3" borderId="0" xfId="0"/>
    <xf numFmtId="0" fontId="9" fillId="0" borderId="0" xfId="6"/>
    <xf numFmtId="0" fontId="7" fillId="0" borderId="0" xfId="2" applyFont="1">
      <alignment horizontal="left"/>
    </xf>
    <xf numFmtId="0" fontId="12" fillId="3" borderId="0" xfId="0" applyFont="1" applyBorder="1"/>
    <xf numFmtId="0" fontId="11" fillId="3" borderId="0" xfId="0" applyFont="1" applyBorder="1"/>
    <xf numFmtId="0" fontId="14" fillId="3" borderId="0" xfId="0" applyFont="1" applyBorder="1"/>
    <xf numFmtId="0" fontId="9" fillId="0" borderId="0" xfId="6" applyFont="1"/>
    <xf numFmtId="0" fontId="6" fillId="2" borderId="0" xfId="1" applyFont="1" applyFill="1"/>
    <xf numFmtId="0" fontId="0" fillId="2" borderId="0" xfId="0" applyFill="1"/>
    <xf numFmtId="0" fontId="7" fillId="2" borderId="0" xfId="2" applyFont="1" applyFill="1">
      <alignment horizontal="left"/>
    </xf>
    <xf numFmtId="0" fontId="0" fillId="2" borderId="0" xfId="0" applyFill="1" applyBorder="1"/>
    <xf numFmtId="166" fontId="0" fillId="2" borderId="0" xfId="0" applyNumberFormat="1" applyFill="1"/>
    <xf numFmtId="0" fontId="12" fillId="2" borderId="0" xfId="0" applyFont="1" applyFill="1"/>
    <xf numFmtId="0" fontId="0" fillId="2" borderId="0" xfId="0" applyFill="1" applyBorder="1" applyAlignment="1">
      <alignment vertical="center"/>
    </xf>
    <xf numFmtId="0" fontId="9" fillId="2" borderId="0" xfId="6" applyFont="1" applyFill="1"/>
    <xf numFmtId="3" fontId="0" fillId="2" borderId="0" xfId="0" applyNumberFormat="1" applyFill="1" applyBorder="1"/>
    <xf numFmtId="17" fontId="0" fillId="2" borderId="0" xfId="0" applyNumberForma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3" fontId="0" fillId="2" borderId="0" xfId="0" applyNumberFormat="1" applyFill="1"/>
    <xf numFmtId="0" fontId="6" fillId="2" borderId="0" xfId="1" applyFill="1"/>
    <xf numFmtId="0" fontId="7" fillId="2" borderId="0" xfId="2" applyFont="1" applyFill="1" applyAlignment="1">
      <alignment horizontal="left"/>
    </xf>
    <xf numFmtId="0" fontId="7" fillId="2" borderId="0" xfId="2" applyFill="1" applyAlignment="1">
      <alignment horizontal="left"/>
    </xf>
    <xf numFmtId="0" fontId="11" fillId="2" borderId="0" xfId="0" applyFont="1" applyFill="1" applyBorder="1"/>
    <xf numFmtId="0" fontId="14" fillId="2" borderId="0" xfId="0" applyFont="1" applyFill="1" applyBorder="1"/>
    <xf numFmtId="166" fontId="12" fillId="2" borderId="0" xfId="0" applyNumberFormat="1" applyFont="1" applyFill="1" applyBorder="1"/>
    <xf numFmtId="0" fontId="11" fillId="2" borderId="0" xfId="0" applyFont="1" applyFill="1" applyBorder="1" applyAlignment="1">
      <alignment horizontal="right"/>
    </xf>
    <xf numFmtId="0" fontId="9" fillId="2" borderId="0" xfId="0" applyFont="1" applyFill="1" applyBorder="1"/>
    <xf numFmtId="3" fontId="8" fillId="2" borderId="2" xfId="4" applyNumberFormat="1" applyFill="1">
      <alignment vertical="center"/>
    </xf>
    <xf numFmtId="3" fontId="12" fillId="2" borderId="2" xfId="5" applyNumberFormat="1" applyFill="1"/>
    <xf numFmtId="3" fontId="12" fillId="2" borderId="0" xfId="0" applyNumberFormat="1" applyFont="1" applyFill="1" applyBorder="1"/>
    <xf numFmtId="3" fontId="12" fillId="2" borderId="2" xfId="4" applyNumberFormat="1" applyFont="1" applyFill="1" applyAlignment="1">
      <alignment horizontal="right" vertical="center"/>
    </xf>
    <xf numFmtId="0" fontId="13" fillId="2" borderId="4" xfId="3" applyFont="1" applyFill="1" applyBorder="1" applyAlignment="1">
      <alignment horizontal="right" vertical="top" wrapText="1"/>
    </xf>
    <xf numFmtId="0" fontId="13" fillId="2" borderId="3" xfId="3" applyFont="1" applyFill="1" applyBorder="1" applyAlignment="1">
      <alignment horizontal="right" vertical="top" wrapText="1"/>
    </xf>
    <xf numFmtId="0" fontId="13" fillId="2" borderId="5" xfId="3" applyFont="1" applyFill="1" applyBorder="1" applyAlignment="1">
      <alignment horizontal="right" vertical="top" wrapText="1"/>
    </xf>
    <xf numFmtId="0" fontId="13" fillId="2" borderId="4" xfId="3" applyFill="1" applyBorder="1" applyAlignment="1">
      <alignment horizontal="right" vertical="top" wrapText="1"/>
    </xf>
    <xf numFmtId="0" fontId="13" fillId="2" borderId="4" xfId="3" applyFont="1" applyFill="1" applyBorder="1" applyAlignment="1">
      <alignment horizontal="right" vertical="center" wrapText="1"/>
    </xf>
    <xf numFmtId="0" fontId="13" fillId="2" borderId="5" xfId="3" applyFont="1" applyFill="1" applyBorder="1" applyAlignment="1">
      <alignment horizontal="right" vertical="center" wrapText="1"/>
    </xf>
    <xf numFmtId="0" fontId="13" fillId="2" borderId="4" xfId="3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5" xfId="3" applyFont="1" applyFill="1" applyBorder="1" applyAlignment="1">
      <alignment horizontal="right" vertical="center"/>
    </xf>
    <xf numFmtId="0" fontId="13" fillId="2" borderId="3" xfId="3" applyFont="1" applyFill="1" applyBorder="1" applyAlignment="1">
      <alignment horizontal="right" vertical="center" wrapText="1"/>
    </xf>
    <xf numFmtId="0" fontId="10" fillId="2" borderId="0" xfId="7" applyFont="1" applyFill="1" applyAlignment="1"/>
    <xf numFmtId="0" fontId="8" fillId="2" borderId="2" xfId="4" applyFill="1" applyBorder="1">
      <alignment vertical="center"/>
    </xf>
    <xf numFmtId="1" fontId="12" fillId="2" borderId="2" xfId="5" applyFill="1" applyBorder="1"/>
    <xf numFmtId="0" fontId="8" fillId="2" borderId="6" xfId="4" applyFill="1" applyBorder="1">
      <alignment vertical="center"/>
    </xf>
    <xf numFmtId="0" fontId="13" fillId="2" borderId="7" xfId="3" applyFont="1" applyFill="1" applyBorder="1" applyAlignment="1">
      <alignment horizontal="left" wrapText="1"/>
    </xf>
    <xf numFmtId="0" fontId="0" fillId="2" borderId="6" xfId="0" applyFill="1" applyBorder="1"/>
    <xf numFmtId="0" fontId="13" fillId="2" borderId="7" xfId="3" applyFill="1" applyBorder="1" applyAlignment="1"/>
    <xf numFmtId="0" fontId="13" fillId="2" borderId="6" xfId="3" applyFont="1" applyFill="1" applyBorder="1" applyAlignment="1">
      <alignment wrapText="1"/>
    </xf>
    <xf numFmtId="0" fontId="13" fillId="2" borderId="2" xfId="3" applyFill="1" applyBorder="1" applyAlignment="1">
      <alignment wrapText="1"/>
    </xf>
    <xf numFmtId="0" fontId="0" fillId="2" borderId="0" xfId="0" applyNumberFormat="1" applyFill="1" applyBorder="1"/>
    <xf numFmtId="0" fontId="0" fillId="3" borderId="0" xfId="0" applyNumberFormat="1" applyBorder="1"/>
    <xf numFmtId="0" fontId="19" fillId="2" borderId="0" xfId="0" applyFont="1" applyFill="1" applyBorder="1"/>
    <xf numFmtId="0" fontId="20" fillId="2" borderId="0" xfId="6" applyFont="1" applyFill="1"/>
    <xf numFmtId="166" fontId="12" fillId="2" borderId="0" xfId="5" applyNumberFormat="1" applyFill="1" applyBorder="1"/>
    <xf numFmtId="0" fontId="8" fillId="2" borderId="0" xfId="4" applyFill="1" applyBorder="1">
      <alignment vertical="center"/>
    </xf>
    <xf numFmtId="0" fontId="18" fillId="0" borderId="0" xfId="1" applyFont="1"/>
    <xf numFmtId="166" fontId="8" fillId="2" borderId="0" xfId="4" applyNumberFormat="1" applyFill="1" applyBorder="1">
      <alignment vertical="center"/>
    </xf>
    <xf numFmtId="166" fontId="12" fillId="2" borderId="0" xfId="4" quotePrefix="1" applyNumberFormat="1" applyFont="1" applyFill="1" applyBorder="1" applyAlignment="1">
      <alignment horizontal="right" vertical="center"/>
    </xf>
    <xf numFmtId="0" fontId="13" fillId="2" borderId="11" xfId="3" applyFont="1" applyFill="1" applyBorder="1" applyAlignment="1">
      <alignment horizontal="left" wrapText="1"/>
    </xf>
    <xf numFmtId="0" fontId="13" fillId="2" borderId="12" xfId="3" applyFont="1" applyFill="1" applyBorder="1" applyAlignment="1">
      <alignment horizontal="left"/>
    </xf>
    <xf numFmtId="0" fontId="13" fillId="2" borderId="8" xfId="3" applyFont="1" applyFill="1" applyBorder="1" applyAlignment="1">
      <alignment horizontal="right" vertical="top" wrapText="1"/>
    </xf>
    <xf numFmtId="0" fontId="13" fillId="2" borderId="10" xfId="3" applyFont="1" applyFill="1" applyBorder="1" applyAlignment="1">
      <alignment horizontal="right" vertical="top" wrapText="1"/>
    </xf>
    <xf numFmtId="0" fontId="13" fillId="2" borderId="9" xfId="3" applyFont="1" applyFill="1" applyBorder="1" applyAlignment="1">
      <alignment horizontal="right" vertical="top" wrapText="1"/>
    </xf>
    <xf numFmtId="0" fontId="0" fillId="2" borderId="11" xfId="0" applyFill="1" applyBorder="1"/>
    <xf numFmtId="0" fontId="8" fillId="2" borderId="11" xfId="4" applyFill="1" applyBorder="1">
      <alignment vertical="center"/>
    </xf>
    <xf numFmtId="0" fontId="13" fillId="2" borderId="11" xfId="3" applyFill="1" applyBorder="1" applyAlignment="1"/>
    <xf numFmtId="0" fontId="13" fillId="2" borderId="0" xfId="3" applyFill="1" applyBorder="1" applyAlignment="1"/>
    <xf numFmtId="0" fontId="13" fillId="2" borderId="0" xfId="3" applyFill="1" applyBorder="1" applyAlignment="1">
      <alignment horizontal="left"/>
    </xf>
    <xf numFmtId="0" fontId="8" fillId="2" borderId="0" xfId="4" applyFill="1" applyBorder="1" applyAlignment="1">
      <alignment vertical="center"/>
    </xf>
    <xf numFmtId="3" fontId="8" fillId="2" borderId="0" xfId="4" applyNumberFormat="1" applyFill="1" applyBorder="1">
      <alignment vertical="center"/>
    </xf>
    <xf numFmtId="3" fontId="12" fillId="2" borderId="0" xfId="5" applyNumberFormat="1" applyFill="1" applyBorder="1"/>
    <xf numFmtId="0" fontId="13" fillId="2" borderId="6" xfId="3" applyFont="1" applyFill="1" applyBorder="1" applyAlignment="1">
      <alignment vertical="center" wrapText="1"/>
    </xf>
    <xf numFmtId="0" fontId="13" fillId="2" borderId="2" xfId="3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11" xfId="3" applyFont="1" applyFill="1" applyBorder="1" applyAlignment="1">
      <alignment wrapText="1"/>
    </xf>
    <xf numFmtId="0" fontId="13" fillId="2" borderId="0" xfId="3" applyFill="1" applyBorder="1" applyAlignment="1">
      <alignment wrapText="1"/>
    </xf>
    <xf numFmtId="0" fontId="13" fillId="2" borderId="7" xfId="3" applyFont="1" applyFill="1" applyBorder="1" applyAlignment="1">
      <alignment horizontal="left"/>
    </xf>
    <xf numFmtId="0" fontId="18" fillId="2" borderId="0" xfId="1" quotePrefix="1" applyFont="1" applyFill="1" applyAlignment="1">
      <alignment horizontal="left"/>
    </xf>
    <xf numFmtId="0" fontId="10" fillId="2" borderId="0" xfId="0" quotePrefix="1" applyFont="1" applyFill="1" applyBorder="1" applyAlignment="1">
      <alignment horizontal="left"/>
    </xf>
    <xf numFmtId="0" fontId="13" fillId="2" borderId="5" xfId="3" applyFont="1" applyFill="1" applyBorder="1">
      <alignment horizontal="right" vertical="center"/>
    </xf>
    <xf numFmtId="0" fontId="13" fillId="2" borderId="3" xfId="3" applyFont="1" applyFill="1" applyBorder="1" applyAlignment="1">
      <alignment vertical="center"/>
    </xf>
    <xf numFmtId="0" fontId="25" fillId="2" borderId="0" xfId="0" applyFont="1" applyFill="1" applyBorder="1"/>
    <xf numFmtId="3" fontId="12" fillId="2" borderId="10" xfId="5" applyNumberFormat="1" applyFill="1" applyBorder="1"/>
    <xf numFmtId="1" fontId="8" fillId="3" borderId="2" xfId="4" applyNumberFormat="1" applyFill="1">
      <alignment vertical="center"/>
    </xf>
    <xf numFmtId="1" fontId="8" fillId="3" borderId="10" xfId="4" applyNumberFormat="1" applyFill="1" applyBorder="1">
      <alignment vertical="center"/>
    </xf>
    <xf numFmtId="0" fontId="13" fillId="2" borderId="6" xfId="3" applyFont="1" applyFill="1" applyBorder="1" applyAlignment="1">
      <alignment vertical="top" wrapText="1"/>
    </xf>
    <xf numFmtId="0" fontId="13" fillId="2" borderId="2" xfId="3" applyFont="1" applyFill="1" applyBorder="1" applyAlignment="1">
      <alignment horizontal="right" vertical="top"/>
    </xf>
    <xf numFmtId="0" fontId="13" fillId="2" borderId="2" xfId="3" applyFill="1" applyBorder="1" applyAlignment="1">
      <alignment horizontal="right" vertical="top"/>
    </xf>
    <xf numFmtId="0" fontId="13" fillId="2" borderId="7" xfId="3" applyFill="1" applyBorder="1" applyAlignment="1">
      <alignment horizontal="right" vertical="top"/>
    </xf>
    <xf numFmtId="0" fontId="13" fillId="2" borderId="18" xfId="3" applyFill="1" applyBorder="1" applyAlignment="1"/>
    <xf numFmtId="0" fontId="13" fillId="2" borderId="17" xfId="3" applyFill="1" applyBorder="1" applyAlignment="1"/>
    <xf numFmtId="0" fontId="13" fillId="2" borderId="17" xfId="3" applyFill="1" applyBorder="1" applyAlignment="1">
      <alignment horizontal="left"/>
    </xf>
    <xf numFmtId="0" fontId="13" fillId="2" borderId="19" xfId="3" applyFill="1" applyBorder="1" applyAlignment="1"/>
    <xf numFmtId="0" fontId="8" fillId="2" borderId="17" xfId="4" applyFill="1" applyBorder="1">
      <alignment vertical="center"/>
    </xf>
    <xf numFmtId="0" fontId="0" fillId="2" borderId="0" xfId="0" applyFill="1"/>
    <xf numFmtId="0" fontId="0" fillId="2" borderId="0" xfId="0" applyFill="1" applyBorder="1"/>
    <xf numFmtId="0" fontId="0" fillId="2" borderId="20" xfId="0" applyFill="1" applyBorder="1"/>
    <xf numFmtId="166" fontId="0" fillId="2" borderId="0" xfId="0" applyNumberFormat="1" applyFill="1" applyBorder="1"/>
    <xf numFmtId="0" fontId="12" fillId="2" borderId="0" xfId="0" applyFont="1" applyFill="1" applyBorder="1"/>
    <xf numFmtId="166" fontId="11" fillId="2" borderId="0" xfId="0" applyNumberFormat="1" applyFont="1" applyFill="1" applyBorder="1"/>
    <xf numFmtId="0" fontId="10" fillId="2" borderId="0" xfId="0" applyFont="1" applyFill="1" applyBorder="1"/>
    <xf numFmtId="0" fontId="22" fillId="2" borderId="0" xfId="0" applyFont="1" applyFill="1" applyBorder="1"/>
    <xf numFmtId="0" fontId="11" fillId="2" borderId="0" xfId="0" applyFont="1" applyFill="1"/>
    <xf numFmtId="166" fontId="0" fillId="2" borderId="0" xfId="0" applyNumberForma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17" fillId="0" borderId="0" xfId="8" applyAlignment="1" applyProtection="1"/>
    <xf numFmtId="0" fontId="12" fillId="3" borderId="15" xfId="0" applyFont="1" applyBorder="1"/>
    <xf numFmtId="0" fontId="13" fillId="2" borderId="6" xfId="3" applyFill="1" applyBorder="1" applyAlignment="1">
      <alignment horizontal="left"/>
    </xf>
    <xf numFmtId="1" fontId="12" fillId="2" borderId="2" xfId="5" applyFont="1" applyFill="1" applyBorder="1"/>
    <xf numFmtId="0" fontId="13" fillId="2" borderId="6" xfId="3" applyFill="1" applyBorder="1" applyAlignment="1">
      <alignment horizontal="left" wrapText="1"/>
    </xf>
    <xf numFmtId="0" fontId="13" fillId="2" borderId="7" xfId="3" applyFill="1" applyBorder="1" applyAlignment="1">
      <alignment horizontal="left" wrapText="1"/>
    </xf>
    <xf numFmtId="0" fontId="13" fillId="0" borderId="6" xfId="3" applyFont="1" applyBorder="1" applyAlignment="1"/>
    <xf numFmtId="0" fontId="13" fillId="3" borderId="8" xfId="0" applyFont="1" applyBorder="1" applyAlignment="1">
      <alignment horizontal="right"/>
    </xf>
    <xf numFmtId="0" fontId="13" fillId="0" borderId="2" xfId="3" applyFont="1" applyBorder="1" applyAlignment="1"/>
    <xf numFmtId="0" fontId="13" fillId="3" borderId="10" xfId="0" applyFont="1" applyBorder="1" applyAlignment="1">
      <alignment horizontal="right"/>
    </xf>
    <xf numFmtId="0" fontId="13" fillId="0" borderId="2" xfId="3" applyFont="1" applyBorder="1" applyAlignment="1">
      <alignment horizontal="left"/>
    </xf>
    <xf numFmtId="0" fontId="13" fillId="0" borderId="7" xfId="3" applyFont="1" applyBorder="1" applyAlignment="1"/>
    <xf numFmtId="0" fontId="13" fillId="0" borderId="5" xfId="3" applyFont="1" applyBorder="1" applyAlignment="1">
      <alignment horizontal="right" vertical="top" wrapText="1"/>
    </xf>
    <xf numFmtId="0" fontId="13" fillId="3" borderId="9" xfId="0" applyFont="1" applyBorder="1" applyAlignment="1">
      <alignment horizontal="right"/>
    </xf>
    <xf numFmtId="0" fontId="8" fillId="0" borderId="2" xfId="4" applyBorder="1">
      <alignment vertical="center"/>
    </xf>
    <xf numFmtId="1" fontId="12" fillId="0" borderId="2" xfId="5" applyBorder="1"/>
    <xf numFmtId="166" fontId="14" fillId="3" borderId="0" xfId="0" applyNumberFormat="1" applyFont="1" applyBorder="1"/>
    <xf numFmtId="0" fontId="24" fillId="3" borderId="0" xfId="0" applyFont="1" applyBorder="1" applyAlignment="1">
      <alignment horizontal="right" vertical="top" wrapText="1"/>
    </xf>
    <xf numFmtId="0" fontId="5" fillId="2" borderId="2" xfId="4" applyFont="1" applyFill="1" applyBorder="1">
      <alignment vertical="center"/>
    </xf>
    <xf numFmtId="0" fontId="12" fillId="2" borderId="0" xfId="4" applyFont="1" applyFill="1" applyBorder="1">
      <alignment vertical="center"/>
    </xf>
    <xf numFmtId="3" fontId="5" fillId="2" borderId="2" xfId="4" applyNumberFormat="1" applyFont="1" applyFill="1">
      <alignment vertical="center"/>
    </xf>
    <xf numFmtId="0" fontId="0" fillId="3" borderId="0" xfId="0" applyAlignment="1">
      <alignment horizontal="left"/>
    </xf>
    <xf numFmtId="3" fontId="5" fillId="2" borderId="2" xfId="4" applyNumberFormat="1" applyFont="1" applyFill="1" applyAlignment="1">
      <alignment horizontal="right" vertical="center"/>
    </xf>
    <xf numFmtId="3" fontId="5" fillId="4" borderId="17" xfId="4" applyNumberFormat="1" applyFont="1" applyFill="1" applyBorder="1" applyAlignment="1">
      <alignment horizontal="right" vertical="center"/>
    </xf>
    <xf numFmtId="3" fontId="5" fillId="4" borderId="22" xfId="0" applyNumberFormat="1" applyFont="1" applyFill="1" applyBorder="1"/>
    <xf numFmtId="3" fontId="5" fillId="4" borderId="16" xfId="0" applyNumberFormat="1" applyFont="1" applyFill="1" applyBorder="1"/>
    <xf numFmtId="3" fontId="5" fillId="4" borderId="26" xfId="0" applyNumberFormat="1" applyFont="1" applyFill="1" applyBorder="1"/>
    <xf numFmtId="3" fontId="12" fillId="4" borderId="17" xfId="4" applyNumberFormat="1" applyFont="1" applyFill="1" applyBorder="1" applyAlignment="1">
      <alignment horizontal="right" vertical="center"/>
    </xf>
    <xf numFmtId="3" fontId="12" fillId="4" borderId="16" xfId="0" applyNumberFormat="1" applyFont="1" applyFill="1" applyBorder="1"/>
    <xf numFmtId="3" fontId="12" fillId="4" borderId="26" xfId="0" applyNumberFormat="1" applyFont="1" applyFill="1" applyBorder="1"/>
    <xf numFmtId="0" fontId="8" fillId="3" borderId="2" xfId="4" applyFill="1" applyBorder="1">
      <alignment vertical="center"/>
    </xf>
    <xf numFmtId="0" fontId="5" fillId="3" borderId="17" xfId="4" applyFont="1" applyFill="1" applyBorder="1" applyAlignment="1">
      <alignment vertical="center" wrapText="1"/>
    </xf>
    <xf numFmtId="166" fontId="12" fillId="2" borderId="0" xfId="4" applyNumberFormat="1" applyFont="1" applyFill="1" applyBorder="1" applyAlignment="1">
      <alignment horizontal="right" vertical="center"/>
    </xf>
    <xf numFmtId="3" fontId="27" fillId="2" borderId="0" xfId="0" applyNumberFormat="1" applyFont="1" applyFill="1" applyBorder="1"/>
    <xf numFmtId="0" fontId="27" fillId="2" borderId="0" xfId="0" applyFont="1" applyFill="1" applyBorder="1"/>
    <xf numFmtId="0" fontId="0" fillId="3" borderId="0" xfId="0" applyAlignment="1" applyProtection="1">
      <alignment horizontal="right"/>
      <protection locked="0"/>
    </xf>
    <xf numFmtId="0" fontId="0" fillId="0" borderId="0" xfId="0" applyNumberFormat="1" applyFont="1" applyFill="1" applyBorder="1" applyAlignment="1"/>
    <xf numFmtId="166" fontId="11" fillId="3" borderId="0" xfId="0" applyNumberFormat="1" applyFont="1" applyBorder="1"/>
    <xf numFmtId="0" fontId="11" fillId="3" borderId="0" xfId="0" applyFont="1" applyFill="1" applyBorder="1" applyAlignment="1">
      <alignment horizontal="right"/>
    </xf>
    <xf numFmtId="0" fontId="11" fillId="3" borderId="0" xfId="0" applyFont="1" applyFill="1" applyBorder="1"/>
    <xf numFmtId="0" fontId="18" fillId="3" borderId="0" xfId="1" applyFont="1" applyFill="1"/>
    <xf numFmtId="0" fontId="7" fillId="3" borderId="0" xfId="2" applyFont="1" applyFill="1">
      <alignment horizontal="left"/>
    </xf>
    <xf numFmtId="0" fontId="13" fillId="3" borderId="14" xfId="3" applyFill="1" applyBorder="1" applyAlignment="1">
      <alignment horizontal="left" vertical="center" wrapText="1"/>
    </xf>
    <xf numFmtId="0" fontId="13" fillId="3" borderId="1" xfId="3" applyFill="1" applyAlignment="1">
      <alignment horizontal="right" vertical="center" wrapText="1"/>
    </xf>
    <xf numFmtId="0" fontId="13" fillId="3" borderId="13" xfId="3" applyFill="1" applyBorder="1" applyAlignment="1">
      <alignment horizontal="right" vertical="center" wrapText="1"/>
    </xf>
    <xf numFmtId="0" fontId="8" fillId="3" borderId="2" xfId="4" applyFill="1">
      <alignment vertical="center"/>
    </xf>
    <xf numFmtId="1" fontId="12" fillId="3" borderId="2" xfId="5" applyFill="1" applyBorder="1"/>
    <xf numFmtId="1" fontId="12" fillId="3" borderId="2" xfId="5" applyFont="1" applyFill="1"/>
    <xf numFmtId="0" fontId="12" fillId="3" borderId="0" xfId="0" applyFont="1" applyFill="1" applyBorder="1"/>
    <xf numFmtId="0" fontId="14" fillId="3" borderId="0" xfId="0" applyFont="1" applyFill="1" applyBorder="1"/>
    <xf numFmtId="1" fontId="12" fillId="3" borderId="2" xfId="5" applyFill="1"/>
    <xf numFmtId="1" fontId="12" fillId="3" borderId="2" xfId="5" applyNumberFormat="1" applyFill="1" applyAlignment="1">
      <alignment horizontal="right"/>
    </xf>
    <xf numFmtId="1" fontId="12" fillId="3" borderId="0" xfId="5" applyNumberFormat="1" applyFill="1" applyBorder="1" applyAlignment="1">
      <alignment horizontal="right"/>
    </xf>
    <xf numFmtId="9" fontId="12" fillId="3" borderId="0" xfId="0" applyNumberFormat="1" applyFont="1" applyFill="1" applyBorder="1"/>
    <xf numFmtId="0" fontId="12" fillId="3" borderId="0" xfId="0" applyFont="1" applyFill="1" applyBorder="1" applyAlignment="1">
      <alignment horizontal="right"/>
    </xf>
    <xf numFmtId="0" fontId="9" fillId="3" borderId="0" xfId="6" applyFont="1" applyFill="1"/>
    <xf numFmtId="0" fontId="0" fillId="3" borderId="0" xfId="0" applyFill="1"/>
    <xf numFmtId="0" fontId="16" fillId="3" borderId="0" xfId="0" applyFont="1" applyFill="1" applyBorder="1"/>
    <xf numFmtId="165" fontId="11" fillId="3" borderId="0" xfId="0" applyNumberFormat="1" applyFont="1" applyFill="1" applyBorder="1"/>
    <xf numFmtId="9" fontId="11" fillId="3" borderId="0" xfId="9" applyFont="1" applyFill="1" applyBorder="1"/>
    <xf numFmtId="168" fontId="11" fillId="3" borderId="0" xfId="10" applyNumberFormat="1" applyFont="1" applyFill="1" applyBorder="1"/>
    <xf numFmtId="0" fontId="13" fillId="3" borderId="6" xfId="3" applyFill="1" applyBorder="1" applyAlignment="1"/>
    <xf numFmtId="0" fontId="13" fillId="3" borderId="2" xfId="3" applyFill="1" applyBorder="1" applyAlignment="1"/>
    <xf numFmtId="0" fontId="13" fillId="3" borderId="3" xfId="3" applyFill="1" applyBorder="1" applyAlignment="1">
      <alignment horizontal="right" vertical="top"/>
    </xf>
    <xf numFmtId="0" fontId="13" fillId="3" borderId="3" xfId="3" applyFont="1" applyFill="1" applyBorder="1" applyAlignment="1">
      <alignment horizontal="right" vertical="top" wrapText="1"/>
    </xf>
    <xf numFmtId="0" fontId="13" fillId="3" borderId="10" xfId="3" applyFont="1" applyFill="1" applyBorder="1" applyAlignment="1">
      <alignment horizontal="right" vertical="top" wrapText="1"/>
    </xf>
    <xf numFmtId="0" fontId="13" fillId="3" borderId="5" xfId="3" applyFill="1" applyBorder="1" applyAlignment="1">
      <alignment horizontal="right" vertical="top"/>
    </xf>
    <xf numFmtId="0" fontId="13" fillId="3" borderId="5" xfId="3" applyFont="1" applyFill="1" applyBorder="1" applyAlignment="1">
      <alignment horizontal="right" vertical="top" wrapText="1"/>
    </xf>
    <xf numFmtId="0" fontId="13" fillId="3" borderId="9" xfId="3" applyFont="1" applyFill="1" applyBorder="1" applyAlignment="1">
      <alignment horizontal="right" vertical="top" wrapText="1"/>
    </xf>
    <xf numFmtId="0" fontId="5" fillId="0" borderId="2" xfId="4" applyFont="1">
      <alignment vertical="center"/>
    </xf>
    <xf numFmtId="0" fontId="5" fillId="2" borderId="17" xfId="4" applyFont="1" applyFill="1" applyBorder="1">
      <alignment vertical="center"/>
    </xf>
    <xf numFmtId="0" fontId="0" fillId="3" borderId="0" xfId="0" applyFill="1" applyBorder="1"/>
    <xf numFmtId="0" fontId="6" fillId="3" borderId="0" xfId="1" applyFont="1" applyFill="1"/>
    <xf numFmtId="0" fontId="7" fillId="3" borderId="0" xfId="2" applyFont="1" applyFill="1" applyAlignment="1">
      <alignment horizontal="left"/>
    </xf>
    <xf numFmtId="0" fontId="7" fillId="3" borderId="0" xfId="2" applyFill="1" applyAlignment="1">
      <alignment horizontal="left"/>
    </xf>
    <xf numFmtId="0" fontId="7" fillId="3" borderId="0" xfId="2" applyFill="1">
      <alignment horizontal="left"/>
    </xf>
    <xf numFmtId="0" fontId="13" fillId="3" borderId="11" xfId="3" applyFill="1" applyBorder="1" applyAlignment="1"/>
    <xf numFmtId="0" fontId="13" fillId="3" borderId="4" xfId="3" applyFont="1" applyFill="1" applyBorder="1" applyAlignment="1">
      <alignment vertical="top" wrapText="1"/>
    </xf>
    <xf numFmtId="0" fontId="13" fillId="3" borderId="0" xfId="3" applyFill="1" applyBorder="1" applyAlignment="1"/>
    <xf numFmtId="0" fontId="13" fillId="3" borderId="3" xfId="3" applyFont="1" applyFill="1" applyBorder="1" applyAlignment="1">
      <alignment horizontal="right" vertical="top"/>
    </xf>
    <xf numFmtId="0" fontId="13" fillId="3" borderId="3" xfId="3" applyFill="1" applyBorder="1" applyAlignment="1">
      <alignment horizontal="right" vertical="top" wrapText="1"/>
    </xf>
    <xf numFmtId="0" fontId="13" fillId="3" borderId="0" xfId="3" applyFill="1" applyBorder="1" applyAlignment="1">
      <alignment horizontal="left"/>
    </xf>
    <xf numFmtId="0" fontId="13" fillId="3" borderId="2" xfId="3" applyFill="1" applyBorder="1" applyAlignment="1">
      <alignment horizontal="left"/>
    </xf>
    <xf numFmtId="0" fontId="13" fillId="3" borderId="12" xfId="3" applyFill="1" applyBorder="1" applyAlignment="1"/>
    <xf numFmtId="0" fontId="13" fillId="3" borderId="7" xfId="3" applyFill="1" applyBorder="1" applyAlignment="1"/>
    <xf numFmtId="0" fontId="13" fillId="3" borderId="5" xfId="3" applyFill="1" applyBorder="1" applyAlignment="1">
      <alignment horizontal="right" vertical="top" wrapText="1"/>
    </xf>
    <xf numFmtId="0" fontId="8" fillId="3" borderId="11" xfId="4" applyFill="1" applyBorder="1">
      <alignment vertical="center"/>
    </xf>
    <xf numFmtId="0" fontId="8" fillId="3" borderId="6" xfId="4" applyFill="1" applyBorder="1">
      <alignment vertical="center"/>
    </xf>
    <xf numFmtId="0" fontId="5" fillId="3" borderId="2" xfId="4" applyFont="1" applyFill="1" applyBorder="1" applyAlignment="1">
      <alignment horizontal="left" vertical="center" indent="3"/>
    </xf>
    <xf numFmtId="0" fontId="8" fillId="3" borderId="0" xfId="4" applyFill="1" applyBorder="1">
      <alignment vertical="center"/>
    </xf>
    <xf numFmtId="0" fontId="5" fillId="3" borderId="2" xfId="4" applyFont="1" applyFill="1" applyBorder="1">
      <alignment vertical="center"/>
    </xf>
    <xf numFmtId="0" fontId="5" fillId="3" borderId="2" xfId="4" applyFont="1" applyFill="1">
      <alignment vertical="center"/>
    </xf>
    <xf numFmtId="1" fontId="12" fillId="3" borderId="0" xfId="5" applyFill="1" applyBorder="1"/>
    <xf numFmtId="166" fontId="12" fillId="3" borderId="0" xfId="5" applyNumberFormat="1" applyFill="1" applyBorder="1"/>
    <xf numFmtId="166" fontId="14" fillId="3" borderId="0" xfId="0" applyNumberFormat="1" applyFont="1" applyFill="1" applyBorder="1"/>
    <xf numFmtId="166" fontId="11" fillId="3" borderId="0" xfId="0" applyNumberFormat="1" applyFont="1" applyFill="1" applyBorder="1"/>
    <xf numFmtId="0" fontId="10" fillId="3" borderId="0" xfId="0" applyFont="1" applyFill="1" applyBorder="1"/>
    <xf numFmtId="3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/>
    <xf numFmtId="3" fontId="0" fillId="3" borderId="0" xfId="0" applyNumberFormat="1" applyFill="1"/>
    <xf numFmtId="0" fontId="11" fillId="0" borderId="0" xfId="7"/>
    <xf numFmtId="0" fontId="30" fillId="2" borderId="2" xfId="4" applyFont="1" applyFill="1" applyBorder="1">
      <alignment vertical="center"/>
    </xf>
    <xf numFmtId="3" fontId="30" fillId="2" borderId="2" xfId="4" applyNumberFormat="1" applyFont="1" applyFill="1">
      <alignment vertical="center"/>
    </xf>
    <xf numFmtId="3" fontId="30" fillId="2" borderId="0" xfId="4" applyNumberFormat="1" applyFont="1" applyFill="1" applyBorder="1">
      <alignment vertical="center"/>
    </xf>
    <xf numFmtId="0" fontId="32" fillId="0" borderId="0" xfId="0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0" fontId="0" fillId="3" borderId="0" xfId="0" applyNumberFormat="1"/>
    <xf numFmtId="0" fontId="45" fillId="0" borderId="0" xfId="0" applyNumberFormat="1" applyFont="1" applyFill="1" applyBorder="1" applyAlignment="1"/>
    <xf numFmtId="166" fontId="12" fillId="2" borderId="0" xfId="4" applyNumberFormat="1" applyFont="1" applyFill="1" applyBorder="1">
      <alignment vertical="center"/>
    </xf>
    <xf numFmtId="0" fontId="12" fillId="0" borderId="0" xfId="0" applyNumberFormat="1" applyFont="1" applyFill="1" applyBorder="1" applyAlignment="1"/>
    <xf numFmtId="0" fontId="11" fillId="2" borderId="0" xfId="0" applyFont="1" applyFill="1" applyBorder="1"/>
    <xf numFmtId="0" fontId="14" fillId="2" borderId="0" xfId="0" applyFont="1" applyFill="1" applyBorder="1"/>
    <xf numFmtId="166" fontId="0" fillId="3" borderId="0" xfId="0" applyNumberFormat="1"/>
    <xf numFmtId="166" fontId="12" fillId="2" borderId="0" xfId="0" applyNumberFormat="1" applyFont="1" applyFill="1" applyBorder="1" applyAlignment="1">
      <alignment vertical="center"/>
    </xf>
    <xf numFmtId="165" fontId="11" fillId="2" borderId="0" xfId="0" applyNumberFormat="1" applyFont="1" applyFill="1" applyBorder="1"/>
    <xf numFmtId="167" fontId="0" fillId="3" borderId="0" xfId="0" applyNumberFormat="1" applyFill="1" applyBorder="1"/>
    <xf numFmtId="168" fontId="11" fillId="2" borderId="0" xfId="10" applyNumberFormat="1" applyFont="1" applyFill="1" applyBorder="1"/>
    <xf numFmtId="3" fontId="5" fillId="2" borderId="2" xfId="29" applyNumberFormat="1" applyFill="1">
      <alignment vertical="center"/>
    </xf>
    <xf numFmtId="3" fontId="5" fillId="2" borderId="0" xfId="29" applyNumberFormat="1" applyFill="1" applyBorder="1">
      <alignment vertical="center"/>
    </xf>
    <xf numFmtId="0" fontId="5" fillId="2" borderId="2" xfId="4" applyFont="1" applyFill="1" applyBorder="1" applyAlignment="1">
      <alignment horizontal="left" vertical="center" indent="1"/>
    </xf>
    <xf numFmtId="166" fontId="5" fillId="2" borderId="0" xfId="0" applyNumberFormat="1" applyFont="1" applyFill="1" applyBorder="1"/>
    <xf numFmtId="0" fontId="0" fillId="3" borderId="0" xfId="0" applyBorder="1"/>
    <xf numFmtId="3" fontId="24" fillId="3" borderId="0" xfId="0" applyNumberFormat="1" applyFont="1" applyBorder="1"/>
    <xf numFmtId="0" fontId="5" fillId="2" borderId="2" xfId="4" applyFont="1" applyFill="1" applyBorder="1" applyAlignment="1">
      <alignment horizontal="left" vertical="center" indent="4"/>
    </xf>
    <xf numFmtId="3" fontId="8" fillId="0" borderId="2" xfId="4" applyNumberFormat="1" applyFill="1">
      <alignment vertical="center"/>
    </xf>
    <xf numFmtId="0" fontId="5" fillId="3" borderId="0" xfId="0" applyFont="1" applyFill="1" applyBorder="1"/>
    <xf numFmtId="3" fontId="5" fillId="2" borderId="8" xfId="4" applyNumberFormat="1" applyFont="1" applyFill="1" applyBorder="1" applyAlignment="1">
      <alignment horizontal="right" vertical="center"/>
    </xf>
    <xf numFmtId="3" fontId="5" fillId="3" borderId="10" xfId="29" applyNumberFormat="1" applyFill="1" applyBorder="1" applyAlignment="1">
      <alignment horizontal="right" vertical="center"/>
    </xf>
    <xf numFmtId="3" fontId="5" fillId="3" borderId="10" xfId="4" applyNumberFormat="1" applyFont="1" applyFill="1" applyBorder="1" applyAlignment="1">
      <alignment horizontal="right" vertical="center"/>
    </xf>
    <xf numFmtId="3" fontId="5" fillId="2" borderId="0" xfId="4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3" fontId="5" fillId="2" borderId="3" xfId="4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" fontId="8" fillId="0" borderId="0" xfId="4" applyNumberFormat="1" applyFill="1" applyBorder="1">
      <alignment vertical="center"/>
    </xf>
    <xf numFmtId="3" fontId="5" fillId="34" borderId="17" xfId="4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 wrapText="1"/>
    </xf>
    <xf numFmtId="3" fontId="12" fillId="2" borderId="2" xfId="0" applyNumberFormat="1" applyFont="1" applyFill="1" applyBorder="1" applyAlignment="1">
      <alignment horizontal="right" vertical="center"/>
    </xf>
    <xf numFmtId="3" fontId="5" fillId="3" borderId="0" xfId="4" applyNumberFormat="1" applyFont="1" applyFill="1" applyBorder="1" applyAlignment="1">
      <alignment horizontal="right" vertical="center"/>
    </xf>
    <xf numFmtId="164" fontId="11" fillId="3" borderId="0" xfId="10" applyFont="1" applyFill="1" applyBorder="1"/>
    <xf numFmtId="169" fontId="11" fillId="3" borderId="0" xfId="0" applyNumberFormat="1" applyFont="1" applyFill="1" applyBorder="1"/>
    <xf numFmtId="3" fontId="5" fillId="3" borderId="0" xfId="29" applyNumberFormat="1" applyFill="1" applyBorder="1" applyAlignment="1">
      <alignment horizontal="right" vertical="center"/>
    </xf>
    <xf numFmtId="3" fontId="5" fillId="3" borderId="24" xfId="4" applyNumberFormat="1" applyFont="1" applyFill="1" applyBorder="1" applyAlignment="1">
      <alignment horizontal="right" vertical="center"/>
    </xf>
    <xf numFmtId="3" fontId="12" fillId="3" borderId="2" xfId="4" applyNumberFormat="1" applyFont="1" applyFill="1" applyAlignment="1">
      <alignment horizontal="right" vertical="center"/>
    </xf>
    <xf numFmtId="3" fontId="12" fillId="3" borderId="0" xfId="4" applyNumberFormat="1" applyFont="1" applyFill="1" applyBorder="1" applyAlignment="1">
      <alignment horizontal="right" vertical="center"/>
    </xf>
    <xf numFmtId="0" fontId="21" fillId="3" borderId="0" xfId="0" applyFont="1" applyFill="1"/>
    <xf numFmtId="3" fontId="12" fillId="2" borderId="11" xfId="4" applyNumberFormat="1" applyFont="1" applyFill="1" applyBorder="1" applyAlignment="1">
      <alignment horizontal="right" vertical="center"/>
    </xf>
    <xf numFmtId="3" fontId="12" fillId="2" borderId="0" xfId="4" applyNumberFormat="1" applyFont="1" applyFill="1" applyBorder="1" applyAlignment="1">
      <alignment horizontal="right" vertical="center"/>
    </xf>
    <xf numFmtId="3" fontId="5" fillId="3" borderId="0" xfId="29" applyNumberFormat="1" applyFill="1" applyBorder="1">
      <alignment vertical="center"/>
    </xf>
    <xf numFmtId="3" fontId="5" fillId="3" borderId="0" xfId="29" applyNumberFormat="1" applyFont="1" applyFill="1" applyBorder="1" applyAlignment="1">
      <alignment horizontal="right" vertical="center"/>
    </xf>
    <xf numFmtId="3" fontId="5" fillId="34" borderId="24" xfId="0" applyNumberFormat="1" applyFont="1" applyFill="1" applyBorder="1"/>
    <xf numFmtId="0" fontId="12" fillId="2" borderId="2" xfId="4" applyFont="1" applyFill="1" applyBorder="1">
      <alignment vertical="center"/>
    </xf>
    <xf numFmtId="0" fontId="12" fillId="3" borderId="0" xfId="0" applyFont="1"/>
    <xf numFmtId="3" fontId="8" fillId="3" borderId="2" xfId="4" applyNumberFormat="1" applyFill="1">
      <alignment vertical="center"/>
    </xf>
    <xf numFmtId="3" fontId="8" fillId="3" borderId="10" xfId="4" applyNumberFormat="1" applyFill="1" applyBorder="1">
      <alignment vertical="center"/>
    </xf>
    <xf numFmtId="3" fontId="5" fillId="3" borderId="2" xfId="0" applyNumberFormat="1" applyFont="1" applyFill="1" applyBorder="1" applyAlignment="1">
      <alignment horizontal="right" vertical="center"/>
    </xf>
    <xf numFmtId="3" fontId="5" fillId="0" borderId="2" xfId="4" applyNumberFormat="1" applyFont="1" applyAlignment="1">
      <alignment horizontal="right" vertical="center"/>
    </xf>
    <xf numFmtId="3" fontId="5" fillId="0" borderId="0" xfId="4" applyNumberFormat="1" applyFont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/>
    </xf>
    <xf numFmtId="3" fontId="5" fillId="3" borderId="16" xfId="0" applyNumberFormat="1" applyFont="1" applyFill="1" applyBorder="1"/>
    <xf numFmtId="3" fontId="12" fillId="2" borderId="2" xfId="5" applyNumberFormat="1" applyFill="1" applyAlignment="1">
      <alignment horizontal="right"/>
    </xf>
    <xf numFmtId="3" fontId="12" fillId="2" borderId="0" xfId="5" applyNumberFormat="1" applyFill="1" applyBorder="1" applyAlignment="1">
      <alignment horizontal="right"/>
    </xf>
    <xf numFmtId="3" fontId="11" fillId="2" borderId="0" xfId="0" applyNumberFormat="1" applyFont="1" applyFill="1" applyBorder="1"/>
    <xf numFmtId="3" fontId="5" fillId="2" borderId="2" xfId="29" quotePrefix="1" applyNumberFormat="1" applyFont="1" applyFill="1" applyAlignment="1">
      <alignment horizontal="right" vertical="center"/>
    </xf>
    <xf numFmtId="3" fontId="5" fillId="2" borderId="2" xfId="29" applyNumberFormat="1" applyFont="1" applyFill="1" applyAlignment="1">
      <alignment horizontal="right" vertical="center"/>
    </xf>
    <xf numFmtId="3" fontId="5" fillId="2" borderId="3" xfId="0" applyNumberFormat="1" applyFont="1" applyFill="1" applyBorder="1"/>
    <xf numFmtId="3" fontId="5" fillId="0" borderId="0" xfId="29" applyNumberFormat="1" applyFont="1" applyFill="1" applyBorder="1">
      <alignment vertical="center"/>
    </xf>
    <xf numFmtId="3" fontId="12" fillId="2" borderId="2" xfId="29" quotePrefix="1" applyNumberFormat="1" applyFont="1" applyFill="1" applyAlignment="1">
      <alignment horizontal="right" vertical="center"/>
    </xf>
    <xf numFmtId="3" fontId="12" fillId="0" borderId="2" xfId="29" applyNumberFormat="1" applyFont="1" applyFill="1" applyAlignment="1">
      <alignment horizontal="right" vertical="center"/>
    </xf>
    <xf numFmtId="3" fontId="12" fillId="2" borderId="3" xfId="0" applyNumberFormat="1" applyFont="1" applyFill="1" applyBorder="1"/>
    <xf numFmtId="3" fontId="5" fillId="0" borderId="2" xfId="29" applyNumberFormat="1" applyFont="1" applyFill="1" applyAlignment="1">
      <alignment horizontal="right" vertical="center"/>
    </xf>
    <xf numFmtId="3" fontId="12" fillId="2" borderId="0" xfId="29" applyNumberFormat="1" applyFont="1" applyFill="1" applyBorder="1">
      <alignment vertical="center"/>
    </xf>
    <xf numFmtId="3" fontId="5" fillId="2" borderId="2" xfId="4" quotePrefix="1" applyNumberFormat="1" applyFont="1" applyFill="1" applyAlignment="1">
      <alignment horizontal="right" vertical="center"/>
    </xf>
    <xf numFmtId="3" fontId="5" fillId="2" borderId="10" xfId="4" quotePrefix="1" applyNumberFormat="1" applyFont="1" applyFill="1" applyBorder="1" applyAlignment="1">
      <alignment horizontal="right" vertical="center"/>
    </xf>
    <xf numFmtId="3" fontId="12" fillId="2" borderId="2" xfId="4" quotePrefix="1" applyNumberFormat="1" applyFont="1" applyFill="1" applyAlignment="1">
      <alignment horizontal="right" vertical="center"/>
    </xf>
    <xf numFmtId="3" fontId="12" fillId="2" borderId="10" xfId="4" quotePrefix="1" applyNumberFormat="1" applyFont="1" applyFill="1" applyBorder="1" applyAlignment="1">
      <alignment horizontal="right" vertical="center"/>
    </xf>
    <xf numFmtId="3" fontId="8" fillId="0" borderId="2" xfId="4" applyNumberFormat="1">
      <alignment vertical="center"/>
    </xf>
    <xf numFmtId="3" fontId="8" fillId="0" borderId="8" xfId="4" applyNumberFormat="1" applyBorder="1">
      <alignment vertical="center"/>
    </xf>
    <xf numFmtId="3" fontId="8" fillId="0" borderId="10" xfId="4" applyNumberFormat="1" applyBorder="1">
      <alignment vertical="center"/>
    </xf>
    <xf numFmtId="3" fontId="5" fillId="3" borderId="2" xfId="29" applyNumberFormat="1" applyFill="1">
      <alignment vertical="center"/>
    </xf>
    <xf numFmtId="3" fontId="12" fillId="3" borderId="2" xfId="4" quotePrefix="1" applyNumberFormat="1" applyFont="1" applyFill="1" applyAlignment="1">
      <alignment horizontal="right" vertical="center"/>
    </xf>
    <xf numFmtId="3" fontId="12" fillId="3" borderId="2" xfId="5" applyNumberFormat="1" applyFill="1" applyAlignment="1">
      <alignment horizontal="right"/>
    </xf>
    <xf numFmtId="3" fontId="12" fillId="3" borderId="10" xfId="5" applyNumberFormat="1" applyFill="1" applyBorder="1" applyAlignment="1">
      <alignment horizontal="right"/>
    </xf>
    <xf numFmtId="166" fontId="0" fillId="3" borderId="0" xfId="0" applyNumberFormat="1" applyBorder="1"/>
    <xf numFmtId="166" fontId="0" fillId="0" borderId="0" xfId="0" applyNumberFormat="1" applyFont="1" applyFill="1" applyBorder="1" applyAlignment="1"/>
    <xf numFmtId="0" fontId="7" fillId="2" borderId="0" xfId="2" applyFont="1" applyFill="1" applyAlignment="1"/>
    <xf numFmtId="0" fontId="21" fillId="2" borderId="0" xfId="0" applyFont="1" applyFill="1" applyAlignment="1"/>
    <xf numFmtId="169" fontId="0" fillId="3" borderId="0" xfId="0" applyNumberFormat="1" applyFill="1"/>
    <xf numFmtId="3" fontId="0" fillId="3" borderId="0" xfId="0" applyNumberFormat="1" applyBorder="1"/>
    <xf numFmtId="3" fontId="0" fillId="3" borderId="0" xfId="0" applyNumberFormat="1" applyAlignment="1" applyProtection="1">
      <alignment horizontal="right"/>
      <protection locked="0"/>
    </xf>
    <xf numFmtId="169" fontId="5" fillId="3" borderId="2" xfId="0" applyNumberFormat="1" applyFont="1" applyFill="1" applyBorder="1" applyAlignment="1">
      <alignment horizontal="right" vertical="center"/>
    </xf>
    <xf numFmtId="169" fontId="5" fillId="3" borderId="8" xfId="0" applyNumberFormat="1" applyFont="1" applyFill="1" applyBorder="1" applyAlignment="1">
      <alignment vertical="center"/>
    </xf>
    <xf numFmtId="169" fontId="5" fillId="3" borderId="10" xfId="0" applyNumberFormat="1" applyFont="1" applyFill="1" applyBorder="1" applyAlignment="1">
      <alignment horizontal="right" vertical="center"/>
    </xf>
    <xf numFmtId="169" fontId="12" fillId="3" borderId="2" xfId="5" applyNumberFormat="1" applyFont="1" applyFill="1"/>
    <xf numFmtId="169" fontId="12" fillId="3" borderId="2" xfId="5" applyNumberFormat="1" applyFont="1" applyFill="1" applyAlignment="1">
      <alignment horizontal="right"/>
    </xf>
    <xf numFmtId="169" fontId="12" fillId="3" borderId="10" xfId="5" applyNumberFormat="1" applyFont="1" applyFill="1" applyBorder="1" applyAlignment="1">
      <alignment horizontal="right"/>
    </xf>
    <xf numFmtId="169" fontId="5" fillId="3" borderId="2" xfId="0" quotePrefix="1" applyNumberFormat="1" applyFont="1" applyFill="1" applyBorder="1" applyAlignment="1">
      <alignment vertical="center"/>
    </xf>
    <xf numFmtId="0" fontId="12" fillId="0" borderId="20" xfId="0" applyFont="1" applyFill="1" applyBorder="1"/>
    <xf numFmtId="0" fontId="12" fillId="2" borderId="20" xfId="0" applyFont="1" applyFill="1" applyBorder="1"/>
    <xf numFmtId="0" fontId="13" fillId="2" borderId="34" xfId="3" applyFont="1" applyFill="1" applyBorder="1" applyAlignment="1">
      <alignment horizontal="right" wrapText="1"/>
    </xf>
    <xf numFmtId="169" fontId="5" fillId="3" borderId="0" xfId="0" applyNumberFormat="1" applyFont="1" applyFill="1" applyBorder="1" applyAlignment="1">
      <alignment vertical="center"/>
    </xf>
    <xf numFmtId="3" fontId="5" fillId="0" borderId="2" xfId="29" applyNumberFormat="1">
      <alignment vertical="center"/>
    </xf>
    <xf numFmtId="0" fontId="5" fillId="3" borderId="2" xfId="29" applyFill="1">
      <alignment vertical="center"/>
    </xf>
    <xf numFmtId="0" fontId="12" fillId="2" borderId="11" xfId="29" applyFont="1" applyFill="1" applyBorder="1">
      <alignment vertical="center"/>
    </xf>
    <xf numFmtId="0" fontId="5" fillId="2" borderId="0" xfId="29" applyFill="1" applyBorder="1" applyAlignment="1">
      <alignment horizontal="left" vertical="center" indent="2"/>
    </xf>
    <xf numFmtId="3" fontId="5" fillId="2" borderId="3" xfId="29" quotePrefix="1" applyNumberFormat="1" applyFill="1" applyBorder="1" applyAlignment="1">
      <alignment horizontal="right" vertical="center"/>
    </xf>
    <xf numFmtId="3" fontId="5" fillId="0" borderId="3" xfId="0" applyNumberFormat="1" applyFont="1" applyFill="1" applyBorder="1"/>
    <xf numFmtId="0" fontId="12" fillId="2" borderId="0" xfId="29" applyFont="1" applyFill="1" applyBorder="1">
      <alignment vertical="center"/>
    </xf>
    <xf numFmtId="3" fontId="12" fillId="0" borderId="3" xfId="0" applyNumberFormat="1" applyFont="1" applyFill="1" applyBorder="1"/>
    <xf numFmtId="3" fontId="12" fillId="2" borderId="3" xfId="29" quotePrefix="1" applyNumberFormat="1" applyFont="1" applyFill="1" applyBorder="1" applyAlignment="1">
      <alignment horizontal="right" vertical="center"/>
    </xf>
    <xf numFmtId="0" fontId="30" fillId="2" borderId="0" xfId="0" applyFont="1" applyFill="1"/>
    <xf numFmtId="0" fontId="21" fillId="2" borderId="0" xfId="0" applyFont="1" applyFill="1" applyBorder="1"/>
    <xf numFmtId="0" fontId="21" fillId="3" borderId="0" xfId="0" applyFont="1" applyBorder="1"/>
    <xf numFmtId="0" fontId="30" fillId="3" borderId="0" xfId="0" applyFont="1" applyFill="1" applyBorder="1"/>
    <xf numFmtId="0" fontId="30" fillId="3" borderId="0" xfId="0" applyFont="1" applyFill="1" applyBorder="1" applyAlignment="1">
      <alignment horizontal="left"/>
    </xf>
    <xf numFmtId="3" fontId="5" fillId="0" borderId="2" xfId="4" applyNumberFormat="1" applyFont="1" applyFill="1" applyAlignment="1">
      <alignment horizontal="right" vertical="center"/>
    </xf>
    <xf numFmtId="166" fontId="5" fillId="34" borderId="26" xfId="0" applyNumberFormat="1" applyFont="1" applyFill="1" applyBorder="1" applyAlignment="1">
      <alignment horizontal="right" vertical="center"/>
    </xf>
    <xf numFmtId="3" fontId="5" fillId="0" borderId="3" xfId="4" applyNumberFormat="1" applyFont="1" applyFill="1" applyBorder="1" applyAlignment="1">
      <alignment horizontal="right" vertical="center"/>
    </xf>
    <xf numFmtId="3" fontId="12" fillId="0" borderId="3" xfId="29" applyNumberFormat="1" applyFont="1" applyFill="1" applyBorder="1" applyAlignment="1">
      <alignment horizontal="right" vertical="center"/>
    </xf>
    <xf numFmtId="165" fontId="11" fillId="2" borderId="0" xfId="0" applyNumberFormat="1" applyFont="1" applyFill="1"/>
    <xf numFmtId="3" fontId="27" fillId="2" borderId="0" xfId="0" applyNumberFormat="1" applyFont="1" applyFill="1"/>
    <xf numFmtId="3" fontId="5" fillId="4" borderId="17" xfId="29" applyNumberFormat="1" applyFill="1" applyBorder="1">
      <alignment vertical="center"/>
    </xf>
    <xf numFmtId="3" fontId="8" fillId="0" borderId="2" xfId="4" applyNumberFormat="1" applyFill="1" applyAlignment="1">
      <alignment horizontal="right" vertical="center"/>
    </xf>
    <xf numFmtId="169" fontId="5" fillId="3" borderId="2" xfId="0" applyNumberFormat="1" applyFont="1" applyFill="1" applyBorder="1" applyAlignment="1">
      <alignment vertical="center"/>
    </xf>
    <xf numFmtId="169" fontId="5" fillId="3" borderId="10" xfId="0" applyNumberFormat="1" applyFont="1" applyFill="1" applyBorder="1" applyAlignment="1">
      <alignment vertical="center"/>
    </xf>
    <xf numFmtId="3" fontId="11" fillId="2" borderId="0" xfId="0" applyNumberFormat="1" applyFont="1" applyFill="1"/>
    <xf numFmtId="0" fontId="5" fillId="2" borderId="0" xfId="0" applyFont="1" applyFill="1"/>
    <xf numFmtId="3" fontId="12" fillId="34" borderId="26" xfId="5" applyNumberFormat="1" applyFill="1" applyBorder="1"/>
    <xf numFmtId="3" fontId="12" fillId="0" borderId="0" xfId="29" applyNumberFormat="1" applyFont="1" applyFill="1" applyBorder="1" applyAlignment="1">
      <alignment horizontal="right" vertical="center"/>
    </xf>
    <xf numFmtId="0" fontId="48" fillId="0" borderId="0" xfId="0" applyFont="1" applyFill="1"/>
    <xf numFmtId="3" fontId="5" fillId="0" borderId="0" xfId="29" applyNumberFormat="1" applyFill="1" applyBorder="1">
      <alignment vertical="center"/>
    </xf>
    <xf numFmtId="3" fontId="12" fillId="2" borderId="3" xfId="29" applyNumberFormat="1" applyFont="1" applyFill="1" applyBorder="1" applyAlignment="1">
      <alignment horizontal="right" vertical="center"/>
    </xf>
    <xf numFmtId="3" fontId="12" fillId="0" borderId="0" xfId="29" applyNumberFormat="1" applyFont="1" applyFill="1" applyBorder="1">
      <alignment vertical="center"/>
    </xf>
    <xf numFmtId="3" fontId="12" fillId="4" borderId="0" xfId="29" applyNumberFormat="1" applyFont="1" applyFill="1" applyBorder="1">
      <alignment vertical="center"/>
    </xf>
    <xf numFmtId="3" fontId="5" fillId="3" borderId="2" xfId="4" applyNumberFormat="1" applyFont="1" applyFill="1" applyAlignment="1">
      <alignment horizontal="right" vertical="center"/>
    </xf>
    <xf numFmtId="166" fontId="5" fillId="34" borderId="16" xfId="0" applyNumberFormat="1" applyFont="1" applyFill="1" applyBorder="1" applyAlignment="1">
      <alignment horizontal="right" vertical="center"/>
    </xf>
    <xf numFmtId="3" fontId="12" fillId="34" borderId="17" xfId="5" applyNumberFormat="1" applyFill="1" applyBorder="1"/>
    <xf numFmtId="3" fontId="5" fillId="4" borderId="17" xfId="29" applyNumberFormat="1" applyFill="1" applyBorder="1" applyAlignment="1">
      <alignment horizontal="right" vertical="center"/>
    </xf>
    <xf numFmtId="3" fontId="12" fillId="34" borderId="0" xfId="5" applyNumberFormat="1" applyFill="1" applyBorder="1"/>
    <xf numFmtId="3" fontId="12" fillId="34" borderId="0" xfId="29" applyNumberFormat="1" applyFont="1" applyFill="1" applyBorder="1">
      <alignment vertical="center"/>
    </xf>
    <xf numFmtId="3" fontId="12" fillId="4" borderId="0" xfId="0" applyNumberFormat="1" applyFont="1" applyFill="1" applyAlignment="1">
      <alignment horizontal="right" vertical="center"/>
    </xf>
    <xf numFmtId="3" fontId="5" fillId="34" borderId="17" xfId="29" applyNumberFormat="1" applyFill="1" applyBorder="1" applyAlignment="1">
      <alignment horizontal="right" vertical="center"/>
    </xf>
    <xf numFmtId="1" fontId="11" fillId="2" borderId="0" xfId="0" applyNumberFormat="1" applyFont="1" applyFill="1"/>
    <xf numFmtId="3" fontId="12" fillId="2" borderId="0" xfId="0" applyNumberFormat="1" applyFont="1" applyFill="1"/>
    <xf numFmtId="1" fontId="12" fillId="2" borderId="2" xfId="5" applyFill="1"/>
    <xf numFmtId="3" fontId="5" fillId="34" borderId="26" xfId="0" applyNumberFormat="1" applyFont="1" applyFill="1" applyBorder="1" applyAlignment="1">
      <alignment horizontal="right" vertical="center"/>
    </xf>
    <xf numFmtId="3" fontId="5" fillId="34" borderId="33" xfId="0" applyNumberFormat="1" applyFont="1" applyFill="1" applyBorder="1" applyAlignment="1">
      <alignment horizontal="right" vertical="center"/>
    </xf>
    <xf numFmtId="3" fontId="5" fillId="34" borderId="17" xfId="29" applyNumberFormat="1" applyFill="1" applyBorder="1">
      <alignment vertical="center"/>
    </xf>
    <xf numFmtId="166" fontId="5" fillId="34" borderId="17" xfId="0" applyNumberFormat="1" applyFont="1" applyFill="1" applyBorder="1" applyAlignment="1">
      <alignment horizontal="right" vertical="center"/>
    </xf>
    <xf numFmtId="0" fontId="5" fillId="2" borderId="2" xfId="29" applyFill="1">
      <alignment vertical="center"/>
    </xf>
    <xf numFmtId="0" fontId="13" fillId="2" borderId="10" xfId="3" applyFill="1" applyBorder="1" applyAlignment="1">
      <alignment horizontal="right" vertical="top" wrapText="1"/>
    </xf>
    <xf numFmtId="0" fontId="14" fillId="2" borderId="0" xfId="0" applyFont="1" applyFill="1"/>
    <xf numFmtId="0" fontId="0" fillId="3" borderId="0" xfId="0"/>
    <xf numFmtId="0" fontId="7" fillId="2" borderId="0" xfId="2" applyFill="1">
      <alignment horizontal="left"/>
    </xf>
    <xf numFmtId="0" fontId="12" fillId="2" borderId="0" xfId="0" applyFont="1" applyFill="1"/>
    <xf numFmtId="0" fontId="9" fillId="2" borderId="0" xfId="6" applyFill="1"/>
    <xf numFmtId="0" fontId="13" fillId="2" borderId="5" xfId="3" applyFill="1" applyBorder="1" applyAlignment="1">
      <alignment horizontal="right" vertical="top" wrapText="1"/>
    </xf>
    <xf numFmtId="0" fontId="13" fillId="2" borderId="5" xfId="3" applyFill="1" applyBorder="1" applyAlignment="1">
      <alignment horizontal="right" vertical="top"/>
    </xf>
    <xf numFmtId="0" fontId="13" fillId="2" borderId="3" xfId="3" applyFill="1" applyBorder="1" applyAlignment="1">
      <alignment horizontal="right" vertical="top"/>
    </xf>
    <xf numFmtId="0" fontId="13" fillId="2" borderId="3" xfId="3" applyFill="1" applyBorder="1" applyAlignment="1">
      <alignment horizontal="right" vertical="top" wrapText="1"/>
    </xf>
    <xf numFmtId="0" fontId="13" fillId="2" borderId="6" xfId="3" applyFill="1" applyBorder="1" applyAlignment="1"/>
    <xf numFmtId="0" fontId="13" fillId="2" borderId="2" xfId="3" applyFill="1" applyBorder="1" applyAlignment="1"/>
    <xf numFmtId="1" fontId="12" fillId="2" borderId="0" xfId="5" applyFill="1" applyBorder="1"/>
    <xf numFmtId="0" fontId="21" fillId="2" borderId="0" xfId="0" applyFont="1" applyFill="1"/>
    <xf numFmtId="0" fontId="18" fillId="2" borderId="0" xfId="1" applyFont="1" applyFill="1"/>
    <xf numFmtId="0" fontId="13" fillId="2" borderId="9" xfId="3" applyFill="1" applyBorder="1" applyAlignment="1">
      <alignment horizontal="right" vertical="top" wrapText="1"/>
    </xf>
    <xf numFmtId="0" fontId="11" fillId="2" borderId="0" xfId="0" applyFont="1" applyFill="1"/>
    <xf numFmtId="0" fontId="13" fillId="2" borderId="7" xfId="3" applyFill="1" applyBorder="1" applyAlignment="1">
      <alignment horizontal="left"/>
    </xf>
    <xf numFmtId="0" fontId="5" fillId="3" borderId="0" xfId="0" applyFont="1"/>
    <xf numFmtId="3" fontId="0" fillId="3" borderId="0" xfId="0" applyNumberFormat="1"/>
    <xf numFmtId="3" fontId="5" fillId="4" borderId="17" xfId="0" applyNumberFormat="1" applyFont="1" applyFill="1" applyBorder="1" applyAlignment="1">
      <alignment horizontal="right" vertical="center"/>
    </xf>
    <xf numFmtId="166" fontId="5" fillId="4" borderId="17" xfId="0" applyNumberFormat="1" applyFont="1" applyFill="1" applyBorder="1" applyAlignment="1">
      <alignment horizontal="right" vertical="center"/>
    </xf>
    <xf numFmtId="3" fontId="5" fillId="4" borderId="26" xfId="0" applyNumberFormat="1" applyFont="1" applyFill="1" applyBorder="1" applyAlignment="1">
      <alignment horizontal="right" vertical="center"/>
    </xf>
    <xf numFmtId="3" fontId="12" fillId="4" borderId="17" xfId="29" applyNumberFormat="1" applyFont="1" applyFill="1" applyBorder="1">
      <alignment vertical="center"/>
    </xf>
    <xf numFmtId="3" fontId="5" fillId="4" borderId="33" xfId="0" applyNumberFormat="1" applyFont="1" applyFill="1" applyBorder="1" applyAlignment="1">
      <alignment horizontal="right" vertical="center"/>
    </xf>
    <xf numFmtId="3" fontId="12" fillId="4" borderId="17" xfId="0" applyNumberFormat="1" applyFont="1" applyFill="1" applyBorder="1" applyAlignment="1">
      <alignment horizontal="right" vertical="center"/>
    </xf>
    <xf numFmtId="3" fontId="12" fillId="4" borderId="26" xfId="0" applyNumberFormat="1" applyFont="1" applyFill="1" applyBorder="1" applyAlignment="1">
      <alignment horizontal="right" vertical="center"/>
    </xf>
    <xf numFmtId="3" fontId="5" fillId="3" borderId="2" xfId="29" applyNumberFormat="1" applyFont="1" applyFill="1" applyAlignment="1">
      <alignment horizontal="right" vertical="center"/>
    </xf>
    <xf numFmtId="3" fontId="5" fillId="34" borderId="17" xfId="0" applyNumberFormat="1" applyFont="1" applyFill="1" applyBorder="1" applyAlignment="1">
      <alignment horizontal="right" vertical="center"/>
    </xf>
    <xf numFmtId="3" fontId="12" fillId="34" borderId="17" xfId="29" applyNumberFormat="1" applyFont="1" applyFill="1" applyBorder="1">
      <alignment vertical="center"/>
    </xf>
    <xf numFmtId="0" fontId="17" fillId="2" borderId="0" xfId="8" applyFill="1" applyAlignment="1" applyProtection="1"/>
    <xf numFmtId="3" fontId="5" fillId="4" borderId="17" xfId="29" applyNumberFormat="1" applyFont="1" applyFill="1" applyBorder="1" applyAlignment="1">
      <alignment horizontal="right" vertical="center"/>
    </xf>
    <xf numFmtId="0" fontId="0" fillId="3" borderId="0" xfId="0" applyFill="1"/>
    <xf numFmtId="0" fontId="12" fillId="52" borderId="0" xfId="0" applyFont="1" applyFill="1"/>
    <xf numFmtId="0" fontId="0" fillId="52" borderId="0" xfId="0" applyFill="1"/>
    <xf numFmtId="3" fontId="5" fillId="2" borderId="8" xfId="0" applyNumberFormat="1" applyFont="1" applyFill="1" applyBorder="1" applyAlignment="1">
      <alignment vertical="center"/>
    </xf>
    <xf numFmtId="0" fontId="5" fillId="2" borderId="0" xfId="4" applyFont="1" applyFill="1" applyBorder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vertical="center"/>
    </xf>
    <xf numFmtId="3" fontId="5" fillId="2" borderId="10" xfId="0" applyNumberFormat="1" applyFont="1" applyFill="1" applyBorder="1" applyAlignment="1">
      <alignment horizontal="right" vertical="center"/>
    </xf>
    <xf numFmtId="166" fontId="5" fillId="2" borderId="2" xfId="4" applyNumberFormat="1" applyFont="1" applyFill="1" applyBorder="1">
      <alignment vertical="center"/>
    </xf>
    <xf numFmtId="0" fontId="1" fillId="3" borderId="0" xfId="0" applyFont="1" applyAlignment="1" applyProtection="1">
      <alignment horizontal="left"/>
      <protection locked="0"/>
    </xf>
    <xf numFmtId="0" fontId="1" fillId="3" borderId="0" xfId="0" applyFont="1" applyAlignment="1" applyProtection="1">
      <alignment horizontal="right"/>
      <protection locked="0"/>
    </xf>
    <xf numFmtId="3" fontId="5" fillId="3" borderId="2" xfId="0" applyNumberFormat="1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vertical="center"/>
    </xf>
    <xf numFmtId="0" fontId="5" fillId="3" borderId="17" xfId="4" applyFont="1" applyFill="1" applyBorder="1">
      <alignment vertical="center"/>
    </xf>
    <xf numFmtId="0" fontId="5" fillId="3" borderId="0" xfId="4" applyFont="1" applyFill="1" applyBorder="1">
      <alignment vertical="center"/>
    </xf>
    <xf numFmtId="3" fontId="5" fillId="3" borderId="17" xfId="4" applyNumberFormat="1" applyFont="1" applyFill="1" applyBorder="1">
      <alignment vertical="center"/>
    </xf>
    <xf numFmtId="3" fontId="5" fillId="3" borderId="0" xfId="0" applyNumberFormat="1" applyFont="1" applyFill="1" applyBorder="1"/>
    <xf numFmtId="3" fontId="1" fillId="3" borderId="0" xfId="0" applyNumberFormat="1" applyFont="1" applyAlignment="1" applyProtection="1">
      <alignment horizontal="left"/>
      <protection locked="0"/>
    </xf>
    <xf numFmtId="0" fontId="5" fillId="3" borderId="16" xfId="0" applyFont="1" applyFill="1" applyBorder="1"/>
    <xf numFmtId="3" fontId="5" fillId="3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0" fontId="5" fillId="0" borderId="2" xfId="4" applyFont="1" applyBorder="1">
      <alignment vertical="center"/>
    </xf>
    <xf numFmtId="166" fontId="5" fillId="2" borderId="0" xfId="4" quotePrefix="1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/>
    </xf>
    <xf numFmtId="3" fontId="5" fillId="3" borderId="2" xfId="4" quotePrefix="1" applyNumberFormat="1" applyFont="1" applyFill="1" applyAlignment="1">
      <alignment horizontal="right" vertical="center"/>
    </xf>
    <xf numFmtId="166" fontId="5" fillId="3" borderId="0" xfId="0" applyNumberFormat="1" applyFont="1" applyFill="1" applyBorder="1"/>
    <xf numFmtId="2" fontId="5" fillId="3" borderId="0" xfId="0" applyNumberFormat="1" applyFont="1" applyFill="1" applyBorder="1"/>
    <xf numFmtId="9" fontId="5" fillId="3" borderId="0" xfId="0" applyNumberFormat="1" applyFont="1" applyFill="1" applyBorder="1"/>
    <xf numFmtId="166" fontId="5" fillId="2" borderId="0" xfId="4" applyNumberFormat="1" applyFont="1" applyFill="1" applyBorder="1" applyAlignment="1">
      <alignment horizontal="right" vertical="center"/>
    </xf>
    <xf numFmtId="0" fontId="5" fillId="2" borderId="0" xfId="3" applyFont="1" applyFill="1" applyBorder="1" applyAlignment="1">
      <alignment horizontal="left"/>
    </xf>
    <xf numFmtId="0" fontId="5" fillId="3" borderId="0" xfId="0" applyFont="1" applyBorder="1" applyAlignment="1">
      <alignment horizontal="right"/>
    </xf>
    <xf numFmtId="0" fontId="5" fillId="2" borderId="0" xfId="4" applyFont="1" applyFill="1" applyBorder="1" applyAlignment="1">
      <alignment vertical="center"/>
    </xf>
    <xf numFmtId="3" fontId="5" fillId="0" borderId="2" xfId="4" quotePrefix="1" applyNumberFormat="1" applyFont="1" applyFill="1" applyAlignment="1">
      <alignment horizontal="right" vertical="center"/>
    </xf>
    <xf numFmtId="0" fontId="5" fillId="2" borderId="6" xfId="0" applyFont="1" applyFill="1" applyBorder="1"/>
    <xf numFmtId="0" fontId="5" fillId="3" borderId="0" xfId="0" applyFont="1" applyFill="1"/>
    <xf numFmtId="3" fontId="5" fillId="3" borderId="0" xfId="0" applyNumberFormat="1" applyFont="1" applyFill="1"/>
    <xf numFmtId="3" fontId="5" fillId="2" borderId="0" xfId="4" quotePrefix="1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0" xfId="5" applyNumberFormat="1" applyFont="1" applyFill="1" applyBorder="1" applyAlignment="1">
      <alignment horizontal="right"/>
    </xf>
    <xf numFmtId="10" fontId="11" fillId="2" borderId="0" xfId="0" applyNumberFormat="1" applyFont="1" applyFill="1" applyBorder="1"/>
    <xf numFmtId="0" fontId="13" fillId="0" borderId="4" xfId="3" applyFont="1" applyBorder="1" applyAlignment="1">
      <alignment horizontal="right" vertical="top" wrapText="1"/>
    </xf>
    <xf numFmtId="0" fontId="13" fillId="0" borderId="3" xfId="3" applyFont="1" applyBorder="1" applyAlignment="1">
      <alignment horizontal="right" vertical="top" wrapText="1"/>
    </xf>
    <xf numFmtId="0" fontId="13" fillId="2" borderId="8" xfId="3" applyFont="1" applyFill="1" applyBorder="1" applyAlignment="1">
      <alignment horizontal="right" vertical="center" wrapText="1"/>
    </xf>
    <xf numFmtId="0" fontId="13" fillId="2" borderId="9" xfId="3" applyFont="1" applyFill="1" applyBorder="1" applyAlignment="1">
      <alignment horizontal="right" vertical="center" wrapText="1"/>
    </xf>
    <xf numFmtId="0" fontId="13" fillId="2" borderId="34" xfId="3" applyFill="1" applyBorder="1" applyAlignment="1">
      <alignment horizontal="center" vertical="center" wrapText="1"/>
    </xf>
    <xf numFmtId="0" fontId="13" fillId="2" borderId="35" xfId="3" applyFill="1" applyBorder="1" applyAlignment="1">
      <alignment horizontal="center" vertical="center" wrapText="1"/>
    </xf>
    <xf numFmtId="0" fontId="13" fillId="2" borderId="36" xfId="3" applyFill="1" applyBorder="1" applyAlignment="1">
      <alignment horizontal="center" vertical="center" wrapText="1"/>
    </xf>
    <xf numFmtId="0" fontId="13" fillId="2" borderId="37" xfId="3" applyFill="1" applyBorder="1" applyAlignment="1">
      <alignment horizontal="center" vertical="center" wrapText="1"/>
    </xf>
    <xf numFmtId="0" fontId="13" fillId="2" borderId="38" xfId="3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3" borderId="4" xfId="3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1" fillId="3" borderId="0" xfId="7" applyFill="1" applyAlignment="1"/>
    <xf numFmtId="0" fontId="11" fillId="3" borderId="0" xfId="7" applyFill="1" applyAlignment="1">
      <alignment wrapText="1"/>
    </xf>
    <xf numFmtId="0" fontId="13" fillId="0" borderId="4" xfId="3" applyFont="1" applyBorder="1" applyAlignment="1">
      <alignment horizontal="right" vertical="top" wrapText="1"/>
    </xf>
    <xf numFmtId="0" fontId="13" fillId="0" borderId="3" xfId="3" applyFont="1" applyBorder="1" applyAlignment="1">
      <alignment horizontal="right" vertical="top" wrapText="1"/>
    </xf>
    <xf numFmtId="0" fontId="13" fillId="0" borderId="13" xfId="3" applyFont="1" applyBorder="1" applyAlignment="1">
      <alignment horizontal="center" vertical="top" wrapText="1"/>
    </xf>
    <xf numFmtId="0" fontId="13" fillId="0" borderId="14" xfId="3" applyFont="1" applyBorder="1" applyAlignment="1">
      <alignment horizontal="center" vertical="top" wrapText="1"/>
    </xf>
    <xf numFmtId="0" fontId="13" fillId="2" borderId="35" xfId="3" applyFont="1" applyFill="1" applyBorder="1" applyAlignment="1">
      <alignment horizontal="center" vertical="center"/>
    </xf>
    <xf numFmtId="0" fontId="13" fillId="2" borderId="39" xfId="3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2" borderId="8" xfId="3" applyFont="1" applyFill="1" applyBorder="1" applyAlignment="1">
      <alignment horizontal="right" vertical="center" wrapText="1"/>
    </xf>
    <xf numFmtId="0" fontId="13" fillId="2" borderId="10" xfId="3" applyFont="1" applyFill="1" applyBorder="1" applyAlignment="1">
      <alignment horizontal="right" vertical="center" wrapText="1"/>
    </xf>
    <xf numFmtId="0" fontId="13" fillId="2" borderId="9" xfId="3" applyFont="1" applyFill="1" applyBorder="1" applyAlignment="1">
      <alignment horizontal="right" vertical="center" wrapText="1"/>
    </xf>
    <xf numFmtId="0" fontId="13" fillId="2" borderId="8" xfId="3" applyFill="1" applyBorder="1" applyAlignment="1">
      <alignment horizontal="center" vertical="center" wrapText="1"/>
    </xf>
    <xf numFmtId="0" fontId="13" fillId="2" borderId="11" xfId="3" applyFill="1" applyBorder="1" applyAlignment="1">
      <alignment horizontal="center" vertical="center" wrapText="1"/>
    </xf>
    <xf numFmtId="0" fontId="7" fillId="2" borderId="0" xfId="2" applyFont="1" applyFill="1" applyAlignment="1">
      <alignment horizontal="left" wrapText="1"/>
    </xf>
    <xf numFmtId="0" fontId="0" fillId="2" borderId="0" xfId="0" applyFill="1" applyAlignment="1">
      <alignment wrapText="1"/>
    </xf>
    <xf numFmtId="0" fontId="13" fillId="2" borderId="8" xfId="3" applyFill="1" applyBorder="1" applyAlignment="1">
      <alignment horizontal="center" vertical="center"/>
    </xf>
    <xf numFmtId="0" fontId="13" fillId="2" borderId="6" xfId="3" applyFill="1" applyBorder="1" applyAlignment="1">
      <alignment horizontal="center" vertical="center"/>
    </xf>
    <xf numFmtId="0" fontId="10" fillId="2" borderId="0" xfId="7" applyFont="1" applyFill="1" applyAlignment="1">
      <alignment wrapText="1"/>
    </xf>
    <xf numFmtId="0" fontId="11" fillId="2" borderId="0" xfId="7" applyFill="1" applyAlignment="1">
      <alignment wrapText="1"/>
    </xf>
    <xf numFmtId="0" fontId="11" fillId="2" borderId="0" xfId="0" applyFont="1" applyFill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right" vertical="top" wrapText="1"/>
    </xf>
    <xf numFmtId="0" fontId="13" fillId="3" borderId="23" xfId="0" applyFont="1" applyFill="1" applyBorder="1" applyAlignment="1">
      <alignment horizontal="right" vertical="top" wrapText="1"/>
    </xf>
    <xf numFmtId="0" fontId="13" fillId="3" borderId="24" xfId="0" applyFont="1" applyFill="1" applyBorder="1" applyAlignment="1">
      <alignment horizontal="right" vertical="top" wrapText="1"/>
    </xf>
    <xf numFmtId="0" fontId="13" fillId="3" borderId="25" xfId="0" applyFont="1" applyFill="1" applyBorder="1" applyAlignment="1">
      <alignment horizontal="right" vertical="top" wrapText="1"/>
    </xf>
    <xf numFmtId="0" fontId="0" fillId="3" borderId="0" xfId="0" applyFill="1" applyAlignment="1"/>
  </cellXfs>
  <cellStyles count="1300">
    <cellStyle name="1. Tabell nr" xfId="1" xr:uid="{00000000-0005-0000-0000-000000000000}"/>
    <cellStyle name="2. Tabell-tittel" xfId="2" xr:uid="{00000000-0005-0000-0000-000001000000}"/>
    <cellStyle name="20 % – uthevingsfarge 1" xfId="114" builtinId="30" customBuiltin="1"/>
    <cellStyle name="20 % – uthevingsfarge 1 10" xfId="747" xr:uid="{7012FFE7-AA7B-457E-877D-65569F35BB10}"/>
    <cellStyle name="20 % - uthevingsfarge 1 2" xfId="191" xr:uid="{00000000-0005-0000-0000-000003000000}"/>
    <cellStyle name="20 % – uthevingsfarge 1 2" xfId="36" xr:uid="{00000000-0005-0000-0000-000004000000}"/>
    <cellStyle name="20 % - uthevingsfarge 1 2 10" xfId="1127" xr:uid="{9062C318-1D1F-4F6B-BAC2-B230C0ED417C}"/>
    <cellStyle name="20 % – uthevingsfarge 1 2 10" xfId="887" xr:uid="{9E0A4AE2-8638-4979-933D-570CACE90D77}"/>
    <cellStyle name="20 % - uthevingsfarge 1 2 2" xfId="219" xr:uid="{00000000-0005-0000-0000-000005000000}"/>
    <cellStyle name="20 % – uthevingsfarge 1 2 2" xfId="144" xr:uid="{00000000-0005-0000-0000-000006000000}"/>
    <cellStyle name="20 % - uthevingsfarge 1 2 2 2" xfId="530" xr:uid="{D59CBCC0-A3FC-4AD0-A3CB-47E7F0C4A2C3}"/>
    <cellStyle name="20 % – uthevingsfarge 1 2 2 2" xfId="456" xr:uid="{78D41FAE-35AD-4A83-9734-A352EE715F2F}"/>
    <cellStyle name="20 % - uthevingsfarge 1 2 2 3" xfId="837" xr:uid="{2A3EC8C6-DAED-496D-BC4E-B1BDD80F5181}"/>
    <cellStyle name="20 % – uthevingsfarge 1 2 2 3" xfId="764" xr:uid="{F49CC569-76C4-413D-B3AC-F25D21475B55}"/>
    <cellStyle name="20 % - uthevingsfarge 1 2 2 4" xfId="913" xr:uid="{8AFC018B-C825-416F-8CC7-D6CD576F952E}"/>
    <cellStyle name="20 % – uthevingsfarge 1 2 2 4" xfId="924" xr:uid="{A40A4F86-08DF-44E2-B620-6E51DA87423C}"/>
    <cellStyle name="20 % - uthevingsfarge 1 2 2 5" xfId="1011" xr:uid="{D8194534-B21A-4127-BB86-FB3A9ACE490B}"/>
    <cellStyle name="20 % – uthevingsfarge 1 2 2 5" xfId="1022" xr:uid="{3295AFD3-078B-4B57-9945-5704CBFF219B}"/>
    <cellStyle name="20 % - uthevingsfarge 1 2 2 6" xfId="1106" xr:uid="{9C1DE6DF-BE23-4652-A9F8-4A6075B95805}"/>
    <cellStyle name="20 % – uthevingsfarge 1 2 2 6" xfId="1084" xr:uid="{E0F1BB0F-3E83-48E1-B187-11A788B10F6E}"/>
    <cellStyle name="20 % - uthevingsfarge 1 2 2 7" xfId="1149" xr:uid="{571F689E-63D8-4840-96C0-AABDA51BEC9E}"/>
    <cellStyle name="20 % – uthevingsfarge 1 2 2 7" xfId="1066" xr:uid="{C0B3FEEE-B4B8-448E-9333-A1579B3F13F4}"/>
    <cellStyle name="20 % - uthevingsfarge 1 2 2 8" xfId="1245" xr:uid="{476DF16C-C028-4FC9-A44B-89B02B774D09}"/>
    <cellStyle name="20 % – uthevingsfarge 1 2 2 8" xfId="1226" xr:uid="{F1985E30-B00E-403B-A762-A3C987F8609D}"/>
    <cellStyle name="20 % - uthevingsfarge 1 2 2 9" xfId="1210" xr:uid="{C9EAD0C7-B2E8-49FB-A31B-3FAA3C672D99}"/>
    <cellStyle name="20 % – uthevingsfarge 1 2 2 9" xfId="955" xr:uid="{9F8D20D5-5F4D-49EE-B699-3DB834440CEB}"/>
    <cellStyle name="20 % - uthevingsfarge 1 2 3" xfId="503" xr:uid="{6BDB54FB-E379-4606-A5BC-7BEDBFDB8EB7}"/>
    <cellStyle name="20 % – uthevingsfarge 1 2 3" xfId="277" xr:uid="{00000000-0005-0000-0000-000007000000}"/>
    <cellStyle name="20 % – uthevingsfarge 1 2 3 2" xfId="587" xr:uid="{A169E7BB-9C0A-4EB9-A399-054034496D88}"/>
    <cellStyle name="20 % - uthevingsfarge 1 2 4" xfId="810" xr:uid="{0E69719C-A5D0-4D16-9EA1-7C92E622CEE2}"/>
    <cellStyle name="20 % – uthevingsfarge 1 2 4" xfId="270" xr:uid="{00000000-0005-0000-0000-000008000000}"/>
    <cellStyle name="20 % – uthevingsfarge 1 2 4 2" xfId="580" xr:uid="{3362106C-443E-4389-9448-422049A84317}"/>
    <cellStyle name="20 % - uthevingsfarge 1 2 5" xfId="931" xr:uid="{6BF6E96E-0548-4B1F-B264-845E6C686137}"/>
    <cellStyle name="20 % – uthevingsfarge 1 2 5" xfId="271" xr:uid="{00000000-0005-0000-0000-000009000000}"/>
    <cellStyle name="20 % – uthevingsfarge 1 2 5 2" xfId="581" xr:uid="{4A36DD72-E4A3-4835-BA9B-932F3CE40A12}"/>
    <cellStyle name="20 % - uthevingsfarge 1 2 6" xfId="1029" xr:uid="{97A74938-D21F-4F2D-807D-23B56DD12B4E}"/>
    <cellStyle name="20 % – uthevingsfarge 1 2 6" xfId="348" xr:uid="{0ACE367A-FB5E-4A4E-994D-47B4D598F6D6}"/>
    <cellStyle name="20 % - uthevingsfarge 1 2 7" xfId="1064" xr:uid="{C5232360-BCFF-4031-97E5-9FB8995EA709}"/>
    <cellStyle name="20 % – uthevingsfarge 1 2 7" xfId="317" xr:uid="{48B11337-998B-411E-A953-6256DF7D5050}"/>
    <cellStyle name="20 % - uthevingsfarge 1 2 8" xfId="1080" xr:uid="{F0E9EB16-4769-46FC-9848-3F7DC96CAADB}"/>
    <cellStyle name="20 % – uthevingsfarge 1 2 8" xfId="872" xr:uid="{1AAE4BE4-C1EC-47E6-BB64-9307B6F83A15}"/>
    <cellStyle name="20 % - uthevingsfarge 1 2 9" xfId="1147" xr:uid="{C1052897-46F8-4DCB-9016-2A5FF847EF80}"/>
    <cellStyle name="20 % – uthevingsfarge 1 2 9" xfId="976" xr:uid="{F6804BA5-F224-4CC0-A329-ED66FD5D8A46}"/>
    <cellStyle name="20 % - uthevingsfarge 1 3" xfId="232" xr:uid="{00000000-0005-0000-0000-00000A000000}"/>
    <cellStyle name="20 % – uthevingsfarge 1 3" xfId="56" xr:uid="{00000000-0005-0000-0000-00000B000000}"/>
    <cellStyle name="20 % – uthevingsfarge 1 3 10" xfId="1294" xr:uid="{AB935BA3-A4DA-4847-904A-8144C10E8AA6}"/>
    <cellStyle name="20 % - uthevingsfarge 1 3 2" xfId="543" xr:uid="{E02589F3-8B1C-42BC-8DBC-08A2CBF47753}"/>
    <cellStyle name="20 % – uthevingsfarge 1 3 2" xfId="164" xr:uid="{00000000-0005-0000-0000-00000C000000}"/>
    <cellStyle name="20 % – uthevingsfarge 1 3 2 2" xfId="476" xr:uid="{88E04EF1-4A52-4EE1-88BF-49DF395A0377}"/>
    <cellStyle name="20 % - uthevingsfarge 1 3 3" xfId="850" xr:uid="{337F43FC-3644-4BC0-BD55-FFD8353C8B64}"/>
    <cellStyle name="20 % – uthevingsfarge 1 3 3" xfId="368" xr:uid="{B01A8237-936B-47DC-8194-19F51F206BA0}"/>
    <cellStyle name="20 % - uthevingsfarge 1 3 4" xfId="895" xr:uid="{005C920F-A4B7-432C-A029-F8930CE30AFC}"/>
    <cellStyle name="20 % – uthevingsfarge 1 3 4" xfId="679" xr:uid="{BBC0D0A4-5915-4C30-9A12-0540FB75B96A}"/>
    <cellStyle name="20 % - uthevingsfarge 1 3 5" xfId="996" xr:uid="{CC42E2C7-FC25-4EE7-A768-967D4E5E4F55}"/>
    <cellStyle name="20 % – uthevingsfarge 1 3 5" xfId="428" xr:uid="{2706B6D9-6725-4E7A-902C-6C64DAE0C838}"/>
    <cellStyle name="20 % - uthevingsfarge 1 3 6" xfId="1088" xr:uid="{F6B3BFA5-09E1-4610-9ADE-6A0CCD15E90F}"/>
    <cellStyle name="20 % – uthevingsfarge 1 3 6" xfId="956" xr:uid="{2AB61F72-0063-4B14-9F14-FF4FA43EFA9B}"/>
    <cellStyle name="20 % - uthevingsfarge 1 3 7" xfId="947" xr:uid="{4A0EEA88-ADAC-40D7-ABD6-47D98DC311BE}"/>
    <cellStyle name="20 % – uthevingsfarge 1 3 7" xfId="961" xr:uid="{403FEE64-A432-4015-842B-B105AC3C36C1}"/>
    <cellStyle name="20 % - uthevingsfarge 1 3 8" xfId="1248" xr:uid="{AAD6FFB4-678D-4715-A4B8-C03336BE0429}"/>
    <cellStyle name="20 % – uthevingsfarge 1 3 8" xfId="1053" xr:uid="{58F6FEA0-8F3D-4A58-8395-317042A9FFA5}"/>
    <cellStyle name="20 % - uthevingsfarge 1 3 9" xfId="1272" xr:uid="{26860891-4430-4413-BD78-E070FFBE6879}"/>
    <cellStyle name="20 % – uthevingsfarge 1 3 9" xfId="951" xr:uid="{4EC41880-ADFE-485B-BDD5-37E62DAABD6D}"/>
    <cellStyle name="20 % - uthevingsfarge 1 4" xfId="205" xr:uid="{00000000-0005-0000-0000-00000D000000}"/>
    <cellStyle name="20 % – uthevingsfarge 1 4" xfId="85" xr:uid="{00000000-0005-0000-0000-00000E000000}"/>
    <cellStyle name="20 % - uthevingsfarge 1 4 2" xfId="516" xr:uid="{DE98931D-C0D6-4EBC-97F5-0176F81F7E8D}"/>
    <cellStyle name="20 % – uthevingsfarge 1 4 2" xfId="397" xr:uid="{1A7F67D7-B2F1-4DBC-A461-A8B9FC395161}"/>
    <cellStyle name="20 % - uthevingsfarge 1 4 3" xfId="824" xr:uid="{8C78DFE1-703B-425F-818A-D13DBF06FCCE}"/>
    <cellStyle name="20 % – uthevingsfarge 1 4 3" xfId="707" xr:uid="{D4C833D9-10C4-43A0-B340-CADA3196AF66}"/>
    <cellStyle name="20 % - uthevingsfarge 1 4 4" xfId="903" xr:uid="{CBB3613D-5CFD-44FC-B317-A156CAE1C07B}"/>
    <cellStyle name="20 % – uthevingsfarge 1 4 4" xfId="724" xr:uid="{4340324C-FA2D-4CF4-81FD-322E48D6CB09}"/>
    <cellStyle name="20 % - uthevingsfarge 1 4 5" xfId="1003" xr:uid="{1051BB75-B9B8-43B8-B741-E66C4A970873}"/>
    <cellStyle name="20 % – uthevingsfarge 1 4 5" xfId="775" xr:uid="{52B09BB5-F9CC-4BE6-8C4C-DA353CE10E26}"/>
    <cellStyle name="20 % - uthevingsfarge 1 4 6" xfId="1074" xr:uid="{7E443D97-F8DB-42E5-B650-C9E4E60349FC}"/>
    <cellStyle name="20 % – uthevingsfarge 1 4 6" xfId="1032" xr:uid="{83EEAFDB-0329-446B-A77A-B7DC3820DD0C}"/>
    <cellStyle name="20 % - uthevingsfarge 1 4 7" xfId="1190" xr:uid="{2979FE50-A74E-4A8F-9E75-A407A928CEC1}"/>
    <cellStyle name="20 % – uthevingsfarge 1 4 7" xfId="1046" xr:uid="{D078FB9A-F377-4C6A-989A-E7E0D255C2D9}"/>
    <cellStyle name="20 % - uthevingsfarge 1 4 8" xfId="1159" xr:uid="{75A06920-D627-4753-9211-E307530F5A09}"/>
    <cellStyle name="20 % – uthevingsfarge 1 4 8" xfId="1157" xr:uid="{B16E9A7D-C35F-451E-98AC-379DE38183A1}"/>
    <cellStyle name="20 % - uthevingsfarge 1 4 9" xfId="1285" xr:uid="{E19E9673-FC3B-49D4-923D-632FD1C05BD7}"/>
    <cellStyle name="20 % – uthevingsfarge 1 4 9" xfId="1039" xr:uid="{A6EA07B2-0272-4220-B36D-3D3D9EB78F89}"/>
    <cellStyle name="20 % – uthevingsfarge 1 5" xfId="78" xr:uid="{00000000-0005-0000-0000-00000F000000}"/>
    <cellStyle name="20 % – uthevingsfarge 1 5 2" xfId="390" xr:uid="{5E3BF43A-550F-4BD3-B0DF-FEC6AA56751D}"/>
    <cellStyle name="20 % – uthevingsfarge 1 6" xfId="79" xr:uid="{00000000-0005-0000-0000-000010000000}"/>
    <cellStyle name="20 % – uthevingsfarge 1 6 2" xfId="391" xr:uid="{AF0064BE-73BA-4788-99D7-0569E9801733}"/>
    <cellStyle name="20 % – uthevingsfarge 1 7" xfId="75" xr:uid="{00000000-0005-0000-0000-000011000000}"/>
    <cellStyle name="20 % – uthevingsfarge 1 7 2" xfId="387" xr:uid="{96975418-E831-4F5D-8BC7-4F1D200BF653}"/>
    <cellStyle name="20 % – uthevingsfarge 1 8" xfId="426" xr:uid="{F277B7A0-021A-4CF0-9561-608E71F1D43D}"/>
    <cellStyle name="20 % – uthevingsfarge 1 9" xfId="734" xr:uid="{A525AE4F-B7B4-4C88-A1D8-F1D0A882EAD4}"/>
    <cellStyle name="20 % – uthevingsfarge 2" xfId="113" builtinId="34" customBuiltin="1"/>
    <cellStyle name="20 % – uthevingsfarge 2 10" xfId="712" xr:uid="{028734CD-F687-4B25-89DA-B2C8A2D57D97}"/>
    <cellStyle name="20 % - uthevingsfarge 2 2" xfId="193" xr:uid="{00000000-0005-0000-0000-000013000000}"/>
    <cellStyle name="20 % – uthevingsfarge 2 2" xfId="39" xr:uid="{00000000-0005-0000-0000-000014000000}"/>
    <cellStyle name="20 % - uthevingsfarge 2 2 10" xfId="1289" xr:uid="{3566080A-E3F6-4CC2-A7B6-629613F6DFF2}"/>
    <cellStyle name="20 % – uthevingsfarge 2 2 10" xfId="1068" xr:uid="{0DF8ED94-F40C-4C4A-A798-D5CFEE41469D}"/>
    <cellStyle name="20 % - uthevingsfarge 2 2 2" xfId="221" xr:uid="{00000000-0005-0000-0000-000015000000}"/>
    <cellStyle name="20 % – uthevingsfarge 2 2 2" xfId="147" xr:uid="{00000000-0005-0000-0000-000016000000}"/>
    <cellStyle name="20 % - uthevingsfarge 2 2 2 2" xfId="532" xr:uid="{4CE5A5C3-FA00-44AF-882E-2C6E30C86E6B}"/>
    <cellStyle name="20 % – uthevingsfarge 2 2 2 2" xfId="459" xr:uid="{F3D2B019-5687-4C04-AB1B-A99F0377936A}"/>
    <cellStyle name="20 % - uthevingsfarge 2 2 2 3" xfId="839" xr:uid="{7B4658DB-3822-4B50-900D-3630DBE8F3EE}"/>
    <cellStyle name="20 % – uthevingsfarge 2 2 2 3" xfId="767" xr:uid="{DB1D49D7-1A0E-4C7B-B69B-1E001D7D4282}"/>
    <cellStyle name="20 % - uthevingsfarge 2 2 2 4" xfId="726" xr:uid="{FDCE95C4-FC5F-420C-95DF-E57FBC784699}"/>
    <cellStyle name="20 % – uthevingsfarge 2 2 2 4" xfId="873" xr:uid="{9B57EA3E-3A95-45A2-8300-832B6D247003}"/>
    <cellStyle name="20 % - uthevingsfarge 2 2 2 5" xfId="715" xr:uid="{BE2B4D19-0DF2-4115-AAC0-6F1B42447CBC}"/>
    <cellStyle name="20 % – uthevingsfarge 2 2 2 5" xfId="977" xr:uid="{4FFFAECD-FF3A-4ABF-BB7B-4128A255B9AD}"/>
    <cellStyle name="20 % - uthevingsfarge 2 2 2 6" xfId="1071" xr:uid="{83A32881-2C47-40CF-A340-01EA544F56EF}"/>
    <cellStyle name="20 % – uthevingsfarge 2 2 2 6" xfId="1070" xr:uid="{B1C0595C-D8CB-4857-A9B2-1F50E1459BF0}"/>
    <cellStyle name="20 % - uthevingsfarge 2 2 2 7" xfId="1179" xr:uid="{1B59BC20-64AF-4F13-9091-20772D3F231C}"/>
    <cellStyle name="20 % – uthevingsfarge 2 2 2 7" xfId="1152" xr:uid="{F009CE68-272C-4963-A15D-A4E26147BB67}"/>
    <cellStyle name="20 % - uthevingsfarge 2 2 2 8" xfId="652" xr:uid="{FFC707BE-84C3-4C1A-A445-D0863FEA3DB2}"/>
    <cellStyle name="20 % – uthevingsfarge 2 2 2 8" xfId="1054" xr:uid="{41B2DBEC-8F48-46D2-BD49-AE1F9E545194}"/>
    <cellStyle name="20 % - uthevingsfarge 2 2 2 9" xfId="888" xr:uid="{A905559D-2C8E-44A4-8539-F75A729D9B1E}"/>
    <cellStyle name="20 % – uthevingsfarge 2 2 2 9" xfId="901" xr:uid="{543BDC12-B3D7-4FCD-8AC5-0D018F5F2E2E}"/>
    <cellStyle name="20 % - uthevingsfarge 2 2 3" xfId="505" xr:uid="{A4662A67-62CE-4325-A452-EC43ACD2A7C6}"/>
    <cellStyle name="20 % – uthevingsfarge 2 2 3" xfId="280" xr:uid="{00000000-0005-0000-0000-000017000000}"/>
    <cellStyle name="20 % – uthevingsfarge 2 2 3 2" xfId="590" xr:uid="{98174E64-9CFC-4663-B070-C53054CC0D6F}"/>
    <cellStyle name="20 % - uthevingsfarge 2 2 4" xfId="812" xr:uid="{2D563B26-9748-4889-AADA-AE3FD0B5C9F7}"/>
    <cellStyle name="20 % – uthevingsfarge 2 2 4" xfId="138" xr:uid="{00000000-0005-0000-0000-000018000000}"/>
    <cellStyle name="20 % – uthevingsfarge 2 2 4 2" xfId="450" xr:uid="{1F6A8233-EA54-4B71-9815-05B027409EF4}"/>
    <cellStyle name="20 % - uthevingsfarge 2 2 5" xfId="930" xr:uid="{172A4586-844F-4822-8F75-3792EC0118E8}"/>
    <cellStyle name="20 % – uthevingsfarge 2 2 5" xfId="293" xr:uid="{00000000-0005-0000-0000-000019000000}"/>
    <cellStyle name="20 % – uthevingsfarge 2 2 5 2" xfId="603" xr:uid="{6DCC7B6B-050A-4C46-8FC6-9FA4915B1B10}"/>
    <cellStyle name="20 % - uthevingsfarge 2 2 6" xfId="1028" xr:uid="{55DDD65E-777E-4AFA-A8A3-A979AA74BC72}"/>
    <cellStyle name="20 % – uthevingsfarge 2 2 6" xfId="351" xr:uid="{6AAC4A48-D1F6-4657-8FE9-1B6DA63C8AFE}"/>
    <cellStyle name="20 % - uthevingsfarge 2 2 7" xfId="1063" xr:uid="{97BC2ADA-832E-46A1-917E-CE94180F1B12}"/>
    <cellStyle name="20 % – uthevingsfarge 2 2 7" xfId="662" xr:uid="{3F4B813E-A746-4217-A8E4-A1194262AC5E}"/>
    <cellStyle name="20 % - uthevingsfarge 2 2 8" xfId="1081" xr:uid="{A6B14613-A079-4620-BAF8-3AE2C17B2362}"/>
    <cellStyle name="20 % – uthevingsfarge 2 2 8" xfId="760" xr:uid="{01F6916D-56FE-48DC-966B-FA9C42841D9A}"/>
    <cellStyle name="20 % - uthevingsfarge 2 2 9" xfId="1214" xr:uid="{73EAF05F-03A8-4F0A-A8CB-A835D583B320}"/>
    <cellStyle name="20 % – uthevingsfarge 2 2 9" xfId="883" xr:uid="{F56B2D22-D271-487A-ADE6-B8E41C6A8315}"/>
    <cellStyle name="20 % - uthevingsfarge 2 3" xfId="234" xr:uid="{00000000-0005-0000-0000-00001A000000}"/>
    <cellStyle name="20 % – uthevingsfarge 2 3" xfId="59" xr:uid="{00000000-0005-0000-0000-00001B000000}"/>
    <cellStyle name="20 % – uthevingsfarge 2 3 10" xfId="1143" xr:uid="{67640966-E566-4B93-9BAD-0899DE812F8B}"/>
    <cellStyle name="20 % - uthevingsfarge 2 3 2" xfId="545" xr:uid="{7CB3C0DC-54E3-42BF-AE7E-A2006593FF57}"/>
    <cellStyle name="20 % – uthevingsfarge 2 3 2" xfId="167" xr:uid="{00000000-0005-0000-0000-00001C000000}"/>
    <cellStyle name="20 % – uthevingsfarge 2 3 2 2" xfId="479" xr:uid="{5EEC8AE1-07D4-4F1B-87CE-9389BD6A3D2A}"/>
    <cellStyle name="20 % - uthevingsfarge 2 3 3" xfId="852" xr:uid="{4D41F56B-8759-4BA6-80EF-FD344F48C849}"/>
    <cellStyle name="20 % – uthevingsfarge 2 3 3" xfId="371" xr:uid="{5715A136-6CF8-4B46-8755-9238DC7AA14F}"/>
    <cellStyle name="20 % - uthevingsfarge 2 3 4" xfId="702" xr:uid="{AB5ED5C2-A308-4710-97A9-24B3A729CC64}"/>
    <cellStyle name="20 % – uthevingsfarge 2 3 4" xfId="682" xr:uid="{0A440E68-A8C6-4F44-8F12-BBC792B3516D}"/>
    <cellStyle name="20 % - uthevingsfarge 2 3 5" xfId="944" xr:uid="{E7D5EDA9-145B-4684-B0F4-5D36C6AAD029}"/>
    <cellStyle name="20 % – uthevingsfarge 2 3 5" xfId="808" xr:uid="{CECF09BF-C512-4883-851F-2A08084D03F7}"/>
    <cellStyle name="20 % - uthevingsfarge 2 3 6" xfId="750" xr:uid="{2D0F6A1A-C8E4-4D4A-BAFB-D0C60661F80A}"/>
    <cellStyle name="20 % – uthevingsfarge 2 3 6" xfId="932" xr:uid="{4E472AAF-1CF7-4ABA-92F3-F63048827E0F}"/>
    <cellStyle name="20 % - uthevingsfarge 2 3 7" xfId="1156" xr:uid="{4CAF2339-6681-40AD-B64B-3B3CA9B0437D}"/>
    <cellStyle name="20 % – uthevingsfarge 2 3 7" xfId="906" xr:uid="{3DA23544-7884-499F-AC93-8BDC7AB0C388}"/>
    <cellStyle name="20 % - uthevingsfarge 2 3 8" xfId="1051" xr:uid="{94D9DD25-83E4-48EC-ACAC-9CAB40ABE23C}"/>
    <cellStyle name="20 % – uthevingsfarge 2 3 8" xfId="1141" xr:uid="{317EDAC3-4412-42EB-A7C0-6DF4EEDA8A50}"/>
    <cellStyle name="20 % - uthevingsfarge 2 3 9" xfId="1276" xr:uid="{5BE1AD3B-2284-4AB6-BC45-0BB0E29FBE6A}"/>
    <cellStyle name="20 % – uthevingsfarge 2 3 9" xfId="1139" xr:uid="{05ECA987-D958-45E4-B2F5-5E78A5142CD6}"/>
    <cellStyle name="20 % - uthevingsfarge 2 4" xfId="207" xr:uid="{00000000-0005-0000-0000-00001D000000}"/>
    <cellStyle name="20 % – uthevingsfarge 2 4" xfId="88" xr:uid="{00000000-0005-0000-0000-00001E000000}"/>
    <cellStyle name="20 % - uthevingsfarge 2 4 2" xfId="518" xr:uid="{0D33DCAC-C790-4A79-A9FD-790886BA81D1}"/>
    <cellStyle name="20 % – uthevingsfarge 2 4 2" xfId="400" xr:uid="{CD705FE2-693F-4772-99C5-5D919B52AEC7}"/>
    <cellStyle name="20 % - uthevingsfarge 2 4 3" xfId="826" xr:uid="{89906B61-786B-46B6-B884-A571CFD2A03D}"/>
    <cellStyle name="20 % – uthevingsfarge 2 4 3" xfId="710" xr:uid="{9533AB15-6049-4DB7-A275-F7FCA15A84CA}"/>
    <cellStyle name="20 % - uthevingsfarge 2 4 4" xfId="876" xr:uid="{145DDD17-19A7-4F21-ABCB-28E6E5C1107C}"/>
    <cellStyle name="20 % – uthevingsfarge 2 4 4" xfId="696" xr:uid="{79F10233-0202-497C-96A9-4627D6F60FF9}"/>
    <cellStyle name="20 % - uthevingsfarge 2 4 5" xfId="980" xr:uid="{E19E5BBA-C28F-4C23-A9AA-29CB6751CFE3}"/>
    <cellStyle name="20 % – uthevingsfarge 2 4 5" xfId="446" xr:uid="{145A8293-5C26-4142-BCA9-9913E4D67BFE}"/>
    <cellStyle name="20 % - uthevingsfarge 2 4 6" xfId="1114" xr:uid="{C23413A9-B152-490E-B480-58181F91D829}"/>
    <cellStyle name="20 % – uthevingsfarge 2 4 6" xfId="1000" xr:uid="{F7D20B02-7073-4A4B-AB98-8D3ED1B07A0B}"/>
    <cellStyle name="20 % - uthevingsfarge 2 4 7" xfId="1174" xr:uid="{FC1AD61D-3A5F-468B-9E0E-30FB05B55F95}"/>
    <cellStyle name="20 % – uthevingsfarge 2 4 7" xfId="1124" xr:uid="{5BE5782D-D459-4412-8BCC-724A91AFE076}"/>
    <cellStyle name="20 % - uthevingsfarge 2 4 8" xfId="1113" xr:uid="{3442B855-5350-4285-9FF1-BD521802F52D}"/>
    <cellStyle name="20 % – uthevingsfarge 2 4 8" xfId="1168" xr:uid="{F5DC2098-8CE7-4267-9939-1B645F8FCA9A}"/>
    <cellStyle name="20 % - uthevingsfarge 2 4 9" xfId="1280" xr:uid="{E464B470-0C0D-41A5-921A-FF2A4433F99B}"/>
    <cellStyle name="20 % – uthevingsfarge 2 4 9" xfId="1078" xr:uid="{105A1FF7-E611-4659-8B34-2EA251FD162F}"/>
    <cellStyle name="20 % – uthevingsfarge 2 5" xfId="107" xr:uid="{00000000-0005-0000-0000-00001F000000}"/>
    <cellStyle name="20 % – uthevingsfarge 2 5 2" xfId="419" xr:uid="{38F7EDCF-E988-4F30-B981-FCDA4456D442}"/>
    <cellStyle name="20 % – uthevingsfarge 2 6" xfId="267" xr:uid="{00000000-0005-0000-0000-000020000000}"/>
    <cellStyle name="20 % – uthevingsfarge 2 6 2" xfId="577" xr:uid="{CBA3C49D-B362-45BF-B6F7-913D446483BD}"/>
    <cellStyle name="20 % – uthevingsfarge 2 7" xfId="76" xr:uid="{00000000-0005-0000-0000-000021000000}"/>
    <cellStyle name="20 % – uthevingsfarge 2 7 2" xfId="388" xr:uid="{D55F61EF-1FF6-4003-A2F3-8471356277E6}"/>
    <cellStyle name="20 % – uthevingsfarge 2 8" xfId="425" xr:uid="{C0D1E04B-41C2-46EC-9496-E1F10558D17D}"/>
    <cellStyle name="20 % – uthevingsfarge 2 9" xfId="733" xr:uid="{818749EF-79AE-46F2-BDB8-893490BE8122}"/>
    <cellStyle name="20 % – uthevingsfarge 3" xfId="112" builtinId="38" customBuiltin="1"/>
    <cellStyle name="20 % – uthevingsfarge 3 10" xfId="746" xr:uid="{2C796290-438C-4AC0-8661-17CA3A25AAF5}"/>
    <cellStyle name="20 % - uthevingsfarge 3 2" xfId="195" xr:uid="{00000000-0005-0000-0000-000023000000}"/>
    <cellStyle name="20 % – uthevingsfarge 3 2" xfId="42" xr:uid="{00000000-0005-0000-0000-000024000000}"/>
    <cellStyle name="20 % - uthevingsfarge 3 2 10" xfId="1228" xr:uid="{CEA649A1-C4AA-41A9-ADAA-AC21146157C5}"/>
    <cellStyle name="20 % – uthevingsfarge 3 2 10" xfId="664" xr:uid="{7B82885E-578C-4F14-9985-2ED969D92C49}"/>
    <cellStyle name="20 % - uthevingsfarge 3 2 2" xfId="223" xr:uid="{00000000-0005-0000-0000-000025000000}"/>
    <cellStyle name="20 % – uthevingsfarge 3 2 2" xfId="150" xr:uid="{00000000-0005-0000-0000-000026000000}"/>
    <cellStyle name="20 % - uthevingsfarge 3 2 2 2" xfId="534" xr:uid="{4114D437-FB93-4A05-A3FF-9D801E56F9D1}"/>
    <cellStyle name="20 % – uthevingsfarge 3 2 2 2" xfId="462" xr:uid="{C96F61CC-EFE8-47CB-A42D-6557DEBC9111}"/>
    <cellStyle name="20 % - uthevingsfarge 3 2 2 3" xfId="841" xr:uid="{EB3150BD-12AD-4AF0-91AF-0F3E997CED76}"/>
    <cellStyle name="20 % – uthevingsfarge 3 2 2 3" xfId="770" xr:uid="{5ED1C458-4403-4249-A167-3BF1EA5BA714}"/>
    <cellStyle name="20 % - uthevingsfarge 3 2 2 4" xfId="910" xr:uid="{BFCB2194-C602-4FFA-883B-953D486B01F0}"/>
    <cellStyle name="20 % – uthevingsfarge 3 2 2 4" xfId="797" xr:uid="{4B8FEA59-9EB0-4C57-97BA-CD8132280DEA}"/>
    <cellStyle name="20 % - uthevingsfarge 3 2 2 5" xfId="1009" xr:uid="{349DD2B7-C4C2-44CB-9808-306DDF7BD8C4}"/>
    <cellStyle name="20 % – uthevingsfarge 3 2 2 5" xfId="703" xr:uid="{28A998AB-8E33-4FEF-8CAC-29300998733E}"/>
    <cellStyle name="20 % - uthevingsfarge 3 2 2 6" xfId="1102" xr:uid="{B409D82A-EEFD-43BE-9866-FE921642E0C9}"/>
    <cellStyle name="20 % – uthevingsfarge 3 2 2 6" xfId="943" xr:uid="{8C09630D-219F-48C6-9028-56094C1B811D}"/>
    <cellStyle name="20 % - uthevingsfarge 3 2 2 7" xfId="1169" xr:uid="{40E4E180-8FD8-4904-AD6C-E4A7071BE134}"/>
    <cellStyle name="20 % – uthevingsfarge 3 2 2 7" xfId="1185" xr:uid="{19DF70D5-3F35-4DA5-8804-7FF200D07CB7}"/>
    <cellStyle name="20 % - uthevingsfarge 3 2 2 8" xfId="1247" xr:uid="{37CF71A0-13B5-45AF-AD0A-9C610B8A019C}"/>
    <cellStyle name="20 % – uthevingsfarge 3 2 2 8" xfId="1221" xr:uid="{6E97AA51-3D06-43D3-8A65-8DFB9E44C7BE}"/>
    <cellStyle name="20 % - uthevingsfarge 3 2 2 9" xfId="1283" xr:uid="{22E6E33E-D190-4F05-B160-C982023FB265}"/>
    <cellStyle name="20 % – uthevingsfarge 3 2 2 9" xfId="1275" xr:uid="{88B2678B-6C7E-495C-B375-6609925A928B}"/>
    <cellStyle name="20 % - uthevingsfarge 3 2 3" xfId="507" xr:uid="{DE952682-C3E6-4D5E-9AFA-CEA8AE5F04BE}"/>
    <cellStyle name="20 % – uthevingsfarge 3 2 3" xfId="283" xr:uid="{00000000-0005-0000-0000-000027000000}"/>
    <cellStyle name="20 % – uthevingsfarge 3 2 3 2" xfId="593" xr:uid="{2E993E45-E3B8-49DF-885F-6ED4F22E760A}"/>
    <cellStyle name="20 % - uthevingsfarge 3 2 4" xfId="814" xr:uid="{9EE71435-B199-406D-A8C3-E30C42583346}"/>
    <cellStyle name="20 % – uthevingsfarge 3 2 4" xfId="279" xr:uid="{00000000-0005-0000-0000-000028000000}"/>
    <cellStyle name="20 % – uthevingsfarge 3 2 4 2" xfId="589" xr:uid="{40A6E51D-B571-43C0-A9E9-8C5FD462C026}"/>
    <cellStyle name="20 % - uthevingsfarge 3 2 5" xfId="929" xr:uid="{D3DC02D4-0927-4610-A079-DCC902AFAA4F}"/>
    <cellStyle name="20 % – uthevingsfarge 3 2 5" xfId="295" xr:uid="{00000000-0005-0000-0000-000029000000}"/>
    <cellStyle name="20 % – uthevingsfarge 3 2 5 2" xfId="605" xr:uid="{1306333B-BC08-423F-84FB-B75A3DE52C2D}"/>
    <cellStyle name="20 % - uthevingsfarge 3 2 6" xfId="1027" xr:uid="{53CDADC6-35F8-4216-8DCB-2C681322581A}"/>
    <cellStyle name="20 % – uthevingsfarge 3 2 6" xfId="354" xr:uid="{0A538821-8886-46F0-936F-0981C59CFCCD}"/>
    <cellStyle name="20 % - uthevingsfarge 3 2 7" xfId="1062" xr:uid="{C731575C-87AD-40A7-ADF1-B21EE1010C4D}"/>
    <cellStyle name="20 % – uthevingsfarge 3 2 7" xfId="665" xr:uid="{2C9CB763-116F-4BDA-A83C-CA2700C6DC0B}"/>
    <cellStyle name="20 % - uthevingsfarge 3 2 8" xfId="788" xr:uid="{C686E906-D23F-463A-B589-28201C92DB90}"/>
    <cellStyle name="20 % – uthevingsfarge 3 2 8" xfId="427" xr:uid="{3B1CA42F-2DAF-469A-A28E-B7269CACCC82}"/>
    <cellStyle name="20 % - uthevingsfarge 3 2 9" xfId="1211" xr:uid="{E9A3D2BA-CE45-4B95-A33E-180078AD9CA5}"/>
    <cellStyle name="20 % – uthevingsfarge 3 2 9" xfId="807" xr:uid="{709D4C7D-EC81-4C5E-87BC-D107B6CE3249}"/>
    <cellStyle name="20 % - uthevingsfarge 3 3" xfId="236" xr:uid="{00000000-0005-0000-0000-00002A000000}"/>
    <cellStyle name="20 % – uthevingsfarge 3 3" xfId="62" xr:uid="{00000000-0005-0000-0000-00002B000000}"/>
    <cellStyle name="20 % – uthevingsfarge 3 3 10" xfId="1231" xr:uid="{6409474B-0D47-4F13-9374-01E2D976FACB}"/>
    <cellStyle name="20 % - uthevingsfarge 3 3 2" xfId="547" xr:uid="{663F5A76-64BF-4D91-AC0E-A4B4DA9A91D4}"/>
    <cellStyle name="20 % – uthevingsfarge 3 3 2" xfId="170" xr:uid="{00000000-0005-0000-0000-00002C000000}"/>
    <cellStyle name="20 % – uthevingsfarge 3 3 2 2" xfId="482" xr:uid="{5C7FEC13-E85E-4E07-B4C7-DA9CA3F6D036}"/>
    <cellStyle name="20 % - uthevingsfarge 3 3 3" xfId="854" xr:uid="{C46C13E2-A2A1-4993-AAD3-DB26C0BF1F25}"/>
    <cellStyle name="20 % – uthevingsfarge 3 3 3" xfId="374" xr:uid="{982E0B5B-B7E0-478A-A3E6-E3011C0B80BE}"/>
    <cellStyle name="20 % - uthevingsfarge 3 3 4" xfId="784" xr:uid="{35AB7EA5-8C60-40E4-93B9-335A9C2BD773}"/>
    <cellStyle name="20 % – uthevingsfarge 3 3 4" xfId="685" xr:uid="{666629AF-B600-459A-9B34-F8431D043AA5}"/>
    <cellStyle name="20 % - uthevingsfarge 3 3 5" xfId="791" xr:uid="{A15513F5-F2D3-47C2-A795-42F1BA394546}"/>
    <cellStyle name="20 % – uthevingsfarge 3 3 5" xfId="567" xr:uid="{2E25154E-022F-4551-80B0-890B88F3315C}"/>
    <cellStyle name="20 % - uthevingsfarge 3 3 6" xfId="1077" xr:uid="{7D9D1655-6CD6-4393-BCF8-9828CEDA6661}"/>
    <cellStyle name="20 % – uthevingsfarge 3 3 6" xfId="343" xr:uid="{9532A738-68C8-4FDE-9A6D-82F0C0DC01E8}"/>
    <cellStyle name="20 % - uthevingsfarge 3 3 7" xfId="957" xr:uid="{47470070-70A4-440C-A099-145491735979}"/>
    <cellStyle name="20 % – uthevingsfarge 3 3 7" xfId="865" xr:uid="{7A157914-C1E2-4440-BA08-A74FE6EB343F}"/>
    <cellStyle name="20 % - uthevingsfarge 3 3 8" xfId="1241" xr:uid="{48FC330D-1000-4D37-B9EE-67E18044AD9F}"/>
    <cellStyle name="20 % – uthevingsfarge 3 3 8" xfId="1109" xr:uid="{22FF67BE-7FEC-4C97-AAE3-196B4404134F}"/>
    <cellStyle name="20 % - uthevingsfarge 3 3 9" xfId="1126" xr:uid="{660144DA-7AD3-4639-9EC5-C02A339BA02D}"/>
    <cellStyle name="20 % – uthevingsfarge 3 3 9" xfId="705" xr:uid="{F6FF945D-3148-4DE2-89BD-8383C0B84858}"/>
    <cellStyle name="20 % - uthevingsfarge 3 4" xfId="209" xr:uid="{00000000-0005-0000-0000-00002D000000}"/>
    <cellStyle name="20 % – uthevingsfarge 3 4" xfId="91" xr:uid="{00000000-0005-0000-0000-00002E000000}"/>
    <cellStyle name="20 % - uthevingsfarge 3 4 2" xfId="520" xr:uid="{AEC1FE2E-DB3A-40E6-8C34-BC0B1CB6E784}"/>
    <cellStyle name="20 % – uthevingsfarge 3 4 2" xfId="403" xr:uid="{17EF8A6B-DA55-46B9-8F7C-CFAFF409750E}"/>
    <cellStyle name="20 % - uthevingsfarge 3 4 3" xfId="828" xr:uid="{4FADE2AB-0DCF-4017-BF68-0652DB64442D}"/>
    <cellStyle name="20 % – uthevingsfarge 3 4 3" xfId="713" xr:uid="{327FCE9B-D192-4051-98BE-F778125E8359}"/>
    <cellStyle name="20 % - uthevingsfarge 3 4 4" xfId="915" xr:uid="{6F650B61-8B13-4081-A4E8-1310A7FE7A78}"/>
    <cellStyle name="20 % – uthevingsfarge 3 4 4" xfId="752" xr:uid="{20A1EB30-55E0-44EC-A914-B181472BB97F}"/>
    <cellStyle name="20 % - uthevingsfarge 3 4 5" xfId="1013" xr:uid="{4B3FA224-6142-4730-BFF4-C10C0E92FA7A}"/>
    <cellStyle name="20 % – uthevingsfarge 3 4 5" xfId="869" xr:uid="{4A84721E-7149-4403-8427-E7CCE884F790}"/>
    <cellStyle name="20 % - uthevingsfarge 3 4 6" xfId="1097" xr:uid="{486190ED-58B0-471C-B3AA-108C50A8ED16}"/>
    <cellStyle name="20 % – uthevingsfarge 3 4 6" xfId="938" xr:uid="{91B184FA-2087-43D8-A41A-26507D84A65F}"/>
    <cellStyle name="20 % - uthevingsfarge 3 4 7" xfId="1171" xr:uid="{DF058512-10EB-4555-9C75-1A87138BE8D4}"/>
    <cellStyle name="20 % – uthevingsfarge 3 4 7" xfId="728" xr:uid="{044A77CF-71F1-4A1C-8DBB-7509EA19DD6C}"/>
    <cellStyle name="20 % - uthevingsfarge 3 4 8" xfId="1244" xr:uid="{E57BEB57-AC4C-4DD0-86A5-4D4D81B9C0BC}"/>
    <cellStyle name="20 % – uthevingsfarge 3 4 8" xfId="1116" xr:uid="{BEFC9A82-D7A1-4111-83EB-205BBFCA5BBB}"/>
    <cellStyle name="20 % - uthevingsfarge 3 4 9" xfId="731" xr:uid="{6C645A97-B878-4D15-A6A8-A1396078AF6D}"/>
    <cellStyle name="20 % – uthevingsfarge 3 4 9" xfId="1213" xr:uid="{CE526D92-1356-4EB5-A653-321BA6709361}"/>
    <cellStyle name="20 % – uthevingsfarge 3 5" xfId="106" xr:uid="{00000000-0005-0000-0000-00002F000000}"/>
    <cellStyle name="20 % – uthevingsfarge 3 5 2" xfId="418" xr:uid="{88DCD846-7BB9-4D29-8F4A-6C4F376068CB}"/>
    <cellStyle name="20 % – uthevingsfarge 3 6" xfId="265" xr:uid="{00000000-0005-0000-0000-000030000000}"/>
    <cellStyle name="20 % – uthevingsfarge 3 6 2" xfId="575" xr:uid="{9BDCECD2-9F6D-44F2-8776-7136D9EFF5E9}"/>
    <cellStyle name="20 % – uthevingsfarge 3 7" xfId="298" xr:uid="{00000000-0005-0000-0000-000031000000}"/>
    <cellStyle name="20 % – uthevingsfarge 3 7 2" xfId="608" xr:uid="{70B27CD6-ED17-4628-98EC-4541C49BF9C8}"/>
    <cellStyle name="20 % – uthevingsfarge 3 8" xfId="424" xr:uid="{21A48871-EE93-410C-A778-36C141030B81}"/>
    <cellStyle name="20 % – uthevingsfarge 3 9" xfId="732" xr:uid="{9BC67D9E-4A46-4A08-859F-554521085206}"/>
    <cellStyle name="20 % – uthevingsfarge 4" xfId="121" builtinId="42" customBuiltin="1"/>
    <cellStyle name="20 % – uthevingsfarge 4 10" xfId="745" xr:uid="{51FC35F1-733D-4CE4-9096-B70D8211606A}"/>
    <cellStyle name="20 % - uthevingsfarge 4 2" xfId="197" xr:uid="{00000000-0005-0000-0000-000033000000}"/>
    <cellStyle name="20 % – uthevingsfarge 4 2" xfId="45" xr:uid="{00000000-0005-0000-0000-000034000000}"/>
    <cellStyle name="20 % - uthevingsfarge 4 2 10" xfId="1290" xr:uid="{CBB861EE-C65F-49A5-B89D-23845DBB24AD}"/>
    <cellStyle name="20 % – uthevingsfarge 4 2 10" xfId="744" xr:uid="{2F95A62D-9ADA-4AD6-8273-1AD71877EF07}"/>
    <cellStyle name="20 % - uthevingsfarge 4 2 2" xfId="225" xr:uid="{00000000-0005-0000-0000-000035000000}"/>
    <cellStyle name="20 % – uthevingsfarge 4 2 2" xfId="153" xr:uid="{00000000-0005-0000-0000-000036000000}"/>
    <cellStyle name="20 % - uthevingsfarge 4 2 2 2" xfId="536" xr:uid="{6E4F5FD7-3217-419C-865E-6E0B22A1AB84}"/>
    <cellStyle name="20 % – uthevingsfarge 4 2 2 2" xfId="465" xr:uid="{12888AAD-F2F0-4633-9301-49F72B8C2680}"/>
    <cellStyle name="20 % - uthevingsfarge 4 2 2 3" xfId="843" xr:uid="{16B689E7-57C4-48AD-BE83-A52B156D3DBF}"/>
    <cellStyle name="20 % – uthevingsfarge 4 2 2 3" xfId="773" xr:uid="{A04FEE36-9902-44C8-9870-62E175C7EB37}"/>
    <cellStyle name="20 % - uthevingsfarge 4 2 2 4" xfId="898" xr:uid="{E5D6A8FA-3DBB-450F-AE4A-1AE96DF9D167}"/>
    <cellStyle name="20 % – uthevingsfarge 4 2 2 4" xfId="905" xr:uid="{344C9903-28A0-4198-B267-A1B6C6AB5DC0}"/>
    <cellStyle name="20 % - uthevingsfarge 4 2 2 5" xfId="998" xr:uid="{9A0B0E0C-47A7-438F-8CFA-444E8B4C80DE}"/>
    <cellStyle name="20 % – uthevingsfarge 4 2 2 5" xfId="1005" xr:uid="{DAD223C9-F51C-41A0-BA78-481561B5A58A}"/>
    <cellStyle name="20 % - uthevingsfarge 4 2 2 6" xfId="1093" xr:uid="{7BF814B5-A60A-4E1D-80FC-8B30718A4CA6}"/>
    <cellStyle name="20 % – uthevingsfarge 4 2 2 6" xfId="1096" xr:uid="{F69B51F5-5029-444F-AE39-7252412FB854}"/>
    <cellStyle name="20 % - uthevingsfarge 4 2 2 7" xfId="1180" xr:uid="{52D48501-4251-4AF9-9EAF-9A56E226483F}"/>
    <cellStyle name="20 % – uthevingsfarge 4 2 2 7" xfId="1191" xr:uid="{57D9B8C7-57F1-4356-A707-E9BE4059F5F6}"/>
    <cellStyle name="20 % - uthevingsfarge 4 2 2 8" xfId="1069" xr:uid="{1B7FC90C-70DA-44DF-9AC7-592A79339A51}"/>
    <cellStyle name="20 % – uthevingsfarge 4 2 2 8" xfId="1246" xr:uid="{F6114918-451C-4AA1-88EF-4E995221C7A1}"/>
    <cellStyle name="20 % - uthevingsfarge 4 2 2 9" xfId="1278" xr:uid="{0685FC85-9FC6-41D3-9EAE-872A0A964B09}"/>
    <cellStyle name="20 % – uthevingsfarge 4 2 2 9" xfId="1273" xr:uid="{ACDEE64F-62D4-42A1-B060-5E5638518D9A}"/>
    <cellStyle name="20 % - uthevingsfarge 4 2 3" xfId="509" xr:uid="{ACCBE44D-8733-44E5-AB10-3720BD93B9B7}"/>
    <cellStyle name="20 % – uthevingsfarge 4 2 3" xfId="286" xr:uid="{00000000-0005-0000-0000-000037000000}"/>
    <cellStyle name="20 % – uthevingsfarge 4 2 3 2" xfId="596" xr:uid="{E2354873-8EA1-4863-B989-0D833C8327C7}"/>
    <cellStyle name="20 % - uthevingsfarge 4 2 4" xfId="816" xr:uid="{49E0F154-CCE7-4CC7-8BE0-F2F0F05CFA95}"/>
    <cellStyle name="20 % – uthevingsfarge 4 2 4" xfId="308" xr:uid="{00000000-0005-0000-0000-000038000000}"/>
    <cellStyle name="20 % – uthevingsfarge 4 2 4 2" xfId="618" xr:uid="{EBD273F3-3125-4C42-A756-B4EC7C1E7BCE}"/>
    <cellStyle name="20 % - uthevingsfarge 4 2 5" xfId="928" xr:uid="{D70759F5-319D-4437-A1FE-531F3973F79E}"/>
    <cellStyle name="20 % – uthevingsfarge 4 2 5" xfId="297" xr:uid="{00000000-0005-0000-0000-000039000000}"/>
    <cellStyle name="20 % – uthevingsfarge 4 2 5 2" xfId="607" xr:uid="{D99AAADE-FCF3-4BAA-AE7A-63B9CF776256}"/>
    <cellStyle name="20 % - uthevingsfarge 4 2 6" xfId="1026" xr:uid="{8E85A9D8-7F6A-4337-98CF-6440B95AC5A5}"/>
    <cellStyle name="20 % – uthevingsfarge 4 2 6" xfId="357" xr:uid="{CE8B28A6-DA28-4B07-A403-84090EC6B748}"/>
    <cellStyle name="20 % - uthevingsfarge 4 2 7" xfId="1061" xr:uid="{DD43BF47-B37E-48F9-934E-24587184AE30}"/>
    <cellStyle name="20 % – uthevingsfarge 4 2 7" xfId="668" xr:uid="{839D7676-8E20-45BA-99AA-35BB8FA19664}"/>
    <cellStyle name="20 % - uthevingsfarge 4 2 8" xfId="958" xr:uid="{BDA05FE6-4A08-4E23-BA3E-5A9BE60D63E9}"/>
    <cellStyle name="20 % – uthevingsfarge 4 2 8" xfId="849" xr:uid="{8B07FF5A-FA13-4CFB-8981-0C845C1DB1CA}"/>
    <cellStyle name="20 % - uthevingsfarge 4 2 9" xfId="1142" xr:uid="{078201BA-6331-4394-B777-9B5048EADFE0}"/>
    <cellStyle name="20 % – uthevingsfarge 4 2 9" xfId="758" xr:uid="{2080A9A0-1DBB-4A3B-B01C-FC13D41A26BD}"/>
    <cellStyle name="20 % - uthevingsfarge 4 3" xfId="238" xr:uid="{00000000-0005-0000-0000-00003A000000}"/>
    <cellStyle name="20 % – uthevingsfarge 4 3" xfId="65" xr:uid="{00000000-0005-0000-0000-00003B000000}"/>
    <cellStyle name="20 % – uthevingsfarge 4 3 10" xfId="1166" xr:uid="{8FDDAB08-BF48-4686-ADDD-CBD104D2CC79}"/>
    <cellStyle name="20 % - uthevingsfarge 4 3 2" xfId="549" xr:uid="{5C06C056-4D3F-4BCF-87CD-DCC3FF75D7E8}"/>
    <cellStyle name="20 % – uthevingsfarge 4 3 2" xfId="173" xr:uid="{00000000-0005-0000-0000-00003C000000}"/>
    <cellStyle name="20 % – uthevingsfarge 4 3 2 2" xfId="485" xr:uid="{1193ADBC-8F60-40D2-ADD4-FE7D34ED7A9E}"/>
    <cellStyle name="20 % - uthevingsfarge 4 3 3" xfId="856" xr:uid="{198DA1FD-7E15-4576-9D9A-99BB9FE3A67B}"/>
    <cellStyle name="20 % – uthevingsfarge 4 3 3" xfId="377" xr:uid="{D1E5A250-E19D-4699-80D7-ECC3DD6E5FCA}"/>
    <cellStyle name="20 % - uthevingsfarge 4 3 4" xfId="885" xr:uid="{3755979B-8385-4F55-8660-C11C7E3EAF3F}"/>
    <cellStyle name="20 % – uthevingsfarge 4 3 4" xfId="688" xr:uid="{F673F488-F266-4B8D-86C7-0D22CE378073}"/>
    <cellStyle name="20 % - uthevingsfarge 4 3 5" xfId="987" xr:uid="{54278B03-27E7-462A-8A27-E9CEA2155FEC}"/>
    <cellStyle name="20 % – uthevingsfarge 4 3 5" xfId="802" xr:uid="{A777DB4E-5929-43AE-BFFB-5E1A52BEDB5E}"/>
    <cellStyle name="20 % - uthevingsfarge 4 3 6" xfId="999" xr:uid="{67E76147-C465-4556-BC57-8A93F56A86C4}"/>
    <cellStyle name="20 % – uthevingsfarge 4 3 6" xfId="439" xr:uid="{4DF0BFC3-48C0-4D1E-8739-92F62D3498D9}"/>
    <cellStyle name="20 % - uthevingsfarge 4 3 7" xfId="1123" xr:uid="{E3C449DC-ADC6-43CB-83CD-D5B531FF99FC}"/>
    <cellStyle name="20 % – uthevingsfarge 4 3 7" xfId="1133" xr:uid="{9376FB4C-E9CA-4735-B69D-6E60B8806941}"/>
    <cellStyle name="20 % - uthevingsfarge 4 3 8" xfId="950" xr:uid="{F60F5A7B-ADDF-4486-86A1-0B4BFC73DE49}"/>
    <cellStyle name="20 % – uthevingsfarge 4 3 8" xfId="1203" xr:uid="{40DDE90E-04C7-4E5C-92C2-0E903CD42824}"/>
    <cellStyle name="20 % - uthevingsfarge 4 3 9" xfId="1267" xr:uid="{03E39B12-BB65-4509-B98E-FCED8427DEB0}"/>
    <cellStyle name="20 % – uthevingsfarge 4 3 9" xfId="1265" xr:uid="{DAD0CBB5-1C31-4620-BDD9-72A5F3D166AF}"/>
    <cellStyle name="20 % - uthevingsfarge 4 4" xfId="211" xr:uid="{00000000-0005-0000-0000-00003D000000}"/>
    <cellStyle name="20 % – uthevingsfarge 4 4" xfId="95" xr:uid="{00000000-0005-0000-0000-00003E000000}"/>
    <cellStyle name="20 % - uthevingsfarge 4 4 2" xfId="522" xr:uid="{A46025D4-884E-42D6-A7BE-C19A444CC605}"/>
    <cellStyle name="20 % – uthevingsfarge 4 4 2" xfId="407" xr:uid="{9E1CE5C2-A599-4887-97A6-125213108043}"/>
    <cellStyle name="20 % - uthevingsfarge 4 4 3" xfId="830" xr:uid="{0FD3DC19-8F18-476D-9EA6-C7D5584A9F35}"/>
    <cellStyle name="20 % – uthevingsfarge 4 4 3" xfId="716" xr:uid="{41A7D090-3712-4F39-AF85-A049F486AE08}"/>
    <cellStyle name="20 % - uthevingsfarge 4 4 4" xfId="904" xr:uid="{FA2B1F4D-8397-4364-A5E8-0CB7523B7434}"/>
    <cellStyle name="20 % – uthevingsfarge 4 4 4" xfId="693" xr:uid="{93842FB7-5DDF-4A0B-A307-8E1BE87E9E4B}"/>
    <cellStyle name="20 % - uthevingsfarge 4 4 5" xfId="1004" xr:uid="{FEAF26EE-D15E-4794-898F-D609C34A0733}"/>
    <cellStyle name="20 % – uthevingsfarge 4 4 5" xfId="801" xr:uid="{9106CE41-A952-49C1-AB09-2E9C97A99DCD}"/>
    <cellStyle name="20 % - uthevingsfarge 4 4 6" xfId="1095" xr:uid="{966BBDF9-1BA8-4F04-94D3-2D81A243BECC}"/>
    <cellStyle name="20 % – uthevingsfarge 4 4 6" xfId="997" xr:uid="{985B3802-D5CC-4D63-A8F4-52FF95123F94}"/>
    <cellStyle name="20 % - uthevingsfarge 4 4 7" xfId="1151" xr:uid="{AA49FA2B-1603-4F2A-8239-9F217B2D08B1}"/>
    <cellStyle name="20 % – uthevingsfarge 4 4 7" xfId="1065" xr:uid="{660FAE5A-A727-408E-AB9A-261C968A688C}"/>
    <cellStyle name="20 % - uthevingsfarge 4 4 8" xfId="1222" xr:uid="{4D46B752-7AA2-49B3-9286-CEDBE0D299ED}"/>
    <cellStyle name="20 % – uthevingsfarge 4 4 8" xfId="1187" xr:uid="{A2BC0578-EFEC-43F8-90B5-42D9A8263FCE}"/>
    <cellStyle name="20 % - uthevingsfarge 4 4 9" xfId="1268" xr:uid="{5EAB0277-5F19-4B19-86DB-D04F7800051B}"/>
    <cellStyle name="20 % – uthevingsfarge 4 4 9" xfId="1233" xr:uid="{CB0D87B2-FCD3-48BC-AB27-F1C2ECCC5B7C}"/>
    <cellStyle name="20 % – uthevingsfarge 4 5" xfId="259" xr:uid="{00000000-0005-0000-0000-00003F000000}"/>
    <cellStyle name="20 % – uthevingsfarge 4 5 2" xfId="569" xr:uid="{86D1D275-EA69-4312-9C1B-7AFFA5B0714B}"/>
    <cellStyle name="20 % – uthevingsfarge 4 6" xfId="275" xr:uid="{00000000-0005-0000-0000-000040000000}"/>
    <cellStyle name="20 % – uthevingsfarge 4 6 2" xfId="585" xr:uid="{C22E3478-81FA-415C-BE1A-6815115B401E}"/>
    <cellStyle name="20 % – uthevingsfarge 4 7" xfId="301" xr:uid="{00000000-0005-0000-0000-000041000000}"/>
    <cellStyle name="20 % – uthevingsfarge 4 7 2" xfId="611" xr:uid="{CFE45BD1-160E-468B-8594-B27431870657}"/>
    <cellStyle name="20 % – uthevingsfarge 4 8" xfId="433" xr:uid="{EFD1CBE9-9CAF-46EC-AA96-D5B89591B8B1}"/>
    <cellStyle name="20 % – uthevingsfarge 4 9" xfId="741" xr:uid="{B9B7EEED-BBF6-4776-B1B9-60936B38BED0}"/>
    <cellStyle name="20 % – uthevingsfarge 5" xfId="120" builtinId="46" customBuiltin="1"/>
    <cellStyle name="20 % – uthevingsfarge 5 10" xfId="709" xr:uid="{5B085350-3612-4E92-9D16-31244FBB33B3}"/>
    <cellStyle name="20 % - uthevingsfarge 5 2" xfId="199" xr:uid="{00000000-0005-0000-0000-000043000000}"/>
    <cellStyle name="20 % – uthevingsfarge 5 2" xfId="48" xr:uid="{00000000-0005-0000-0000-000044000000}"/>
    <cellStyle name="20 % - uthevingsfarge 5 2 10" xfId="1175" xr:uid="{9D60B162-F99A-4E69-9D3B-D4F8332C0390}"/>
    <cellStyle name="20 % – uthevingsfarge 5 2 10" xfId="911" xr:uid="{AC4D6767-2F48-4A1B-9C42-6CDBCE128CE7}"/>
    <cellStyle name="20 % - uthevingsfarge 5 2 2" xfId="227" xr:uid="{00000000-0005-0000-0000-000045000000}"/>
    <cellStyle name="20 % – uthevingsfarge 5 2 2" xfId="156" xr:uid="{00000000-0005-0000-0000-000046000000}"/>
    <cellStyle name="20 % - uthevingsfarge 5 2 2 2" xfId="538" xr:uid="{9D30C311-B041-4E73-A7C3-DE7071C59A3B}"/>
    <cellStyle name="20 % – uthevingsfarge 5 2 2 2" xfId="468" xr:uid="{85114756-5ED2-41F3-8331-4CDAC912DC68}"/>
    <cellStyle name="20 % - uthevingsfarge 5 2 2 3" xfId="845" xr:uid="{C6B22AA4-77C1-4733-9F41-02C86507B538}"/>
    <cellStyle name="20 % – uthevingsfarge 5 2 2 3" xfId="776" xr:uid="{8897B3A9-A3FC-4921-9671-890EA185E94C}"/>
    <cellStyle name="20 % - uthevingsfarge 5 2 2 4" xfId="882" xr:uid="{496791A3-EBB8-418C-AF03-FD0186F88CB3}"/>
    <cellStyle name="20 % – uthevingsfarge 5 2 2 4" xfId="875" xr:uid="{6E0B3620-EDAD-4625-ACB1-CC5A443FEC20}"/>
    <cellStyle name="20 % - uthevingsfarge 5 2 2 5" xfId="985" xr:uid="{0342EEC0-424F-476E-B9F7-4EC2428A4404}"/>
    <cellStyle name="20 % – uthevingsfarge 5 2 2 5" xfId="979" xr:uid="{74044195-C503-4B7A-B8FE-046E897002D4}"/>
    <cellStyle name="20 % - uthevingsfarge 5 2 2 6" xfId="1103" xr:uid="{B35355BA-3EB2-448F-AFAB-E298A810B5C7}"/>
    <cellStyle name="20 % – uthevingsfarge 5 2 2 6" xfId="785" xr:uid="{E1C8310C-4A4F-426A-8C73-F39A0EF78BF9}"/>
    <cellStyle name="20 % - uthevingsfarge 5 2 2 7" xfId="1036" xr:uid="{400F35AF-B176-4A6B-ADE5-A0ED0E059FD0}"/>
    <cellStyle name="20 % – uthevingsfarge 5 2 2 7" xfId="941" xr:uid="{4781C34F-9DD0-4E12-8895-A97C45D44A1F}"/>
    <cellStyle name="20 % - uthevingsfarge 5 2 2 8" xfId="1243" xr:uid="{D1B0B5EE-896A-4439-B555-930AA2FC2CD3}"/>
    <cellStyle name="20 % – uthevingsfarge 5 2 2 8" xfId="1197" xr:uid="{1440C70C-1192-4FB2-A31E-C1FA747002FD}"/>
    <cellStyle name="20 % - uthevingsfarge 5 2 2 9" xfId="1145" xr:uid="{F11D90C8-789B-4BAF-AE4E-6435DE404368}"/>
    <cellStyle name="20 % – uthevingsfarge 5 2 2 9" xfId="870" xr:uid="{7425CD53-88F8-49F9-B882-B5166A10F5DA}"/>
    <cellStyle name="20 % - uthevingsfarge 5 2 3" xfId="511" xr:uid="{86F56CAB-9A2F-4E48-B092-556709C1A258}"/>
    <cellStyle name="20 % – uthevingsfarge 5 2 3" xfId="289" xr:uid="{00000000-0005-0000-0000-000047000000}"/>
    <cellStyle name="20 % – uthevingsfarge 5 2 3 2" xfId="599" xr:uid="{ED42C237-B6BD-480D-871B-6ED3A74B2333}"/>
    <cellStyle name="20 % - uthevingsfarge 5 2 4" xfId="818" xr:uid="{6BEC99A8-9849-4D0D-9B4C-3B36A4A4DF15}"/>
    <cellStyle name="20 % – uthevingsfarge 5 2 4" xfId="306" xr:uid="{00000000-0005-0000-0000-000048000000}"/>
    <cellStyle name="20 % – uthevingsfarge 5 2 4 2" xfId="616" xr:uid="{C50FC630-34F0-4316-86C6-BED80DA6D545}"/>
    <cellStyle name="20 % - uthevingsfarge 5 2 5" xfId="704" xr:uid="{016472A1-2879-4D58-B070-0179AC44BB5B}"/>
    <cellStyle name="20 % – uthevingsfarge 5 2 5" xfId="300" xr:uid="{00000000-0005-0000-0000-000049000000}"/>
    <cellStyle name="20 % – uthevingsfarge 5 2 5 2" xfId="610" xr:uid="{64EABE4C-4FDA-43F0-87ED-DD131DDE86A8}"/>
    <cellStyle name="20 % - uthevingsfarge 5 2 6" xfId="942" xr:uid="{283F86C9-A053-4BB5-BAC6-15C7E1ACAA75}"/>
    <cellStyle name="20 % – uthevingsfarge 5 2 6" xfId="360" xr:uid="{327331E6-B83C-4912-A0B0-FFDB0B0AD61D}"/>
    <cellStyle name="20 % - uthevingsfarge 5 2 7" xfId="1060" xr:uid="{6B452239-8F7C-4ACD-820F-6E41564B8005}"/>
    <cellStyle name="20 % – uthevingsfarge 5 2 7" xfId="671" xr:uid="{C9E4CA37-7D6E-47E7-8A67-BFF8833A33F8}"/>
    <cellStyle name="20 % - uthevingsfarge 5 2 8" xfId="1040" xr:uid="{29E8DDE4-B122-4164-8101-D5779BF06E57}"/>
    <cellStyle name="20 % – uthevingsfarge 5 2 8" xfId="678" xr:uid="{57D8F069-6352-4076-8735-B228002E4CBB}"/>
    <cellStyle name="20 % - uthevingsfarge 5 2 9" xfId="992" xr:uid="{5BAB6959-ED03-4523-8FEB-FB6504F72C31}"/>
    <cellStyle name="20 % – uthevingsfarge 5 2 9" xfId="730" xr:uid="{AAC1B206-D6AB-463A-9E7C-89D7000EFFE3}"/>
    <cellStyle name="20 % - uthevingsfarge 5 3" xfId="240" xr:uid="{00000000-0005-0000-0000-00004A000000}"/>
    <cellStyle name="20 % – uthevingsfarge 5 3" xfId="68" xr:uid="{00000000-0005-0000-0000-00004B000000}"/>
    <cellStyle name="20 % – uthevingsfarge 5 3 10" xfId="1047" xr:uid="{364B89AD-24FF-4073-8391-04AF99C3AB66}"/>
    <cellStyle name="20 % - uthevingsfarge 5 3 2" xfId="551" xr:uid="{0591F433-00DC-41B0-A861-9AA191E795E8}"/>
    <cellStyle name="20 % – uthevingsfarge 5 3 2" xfId="176" xr:uid="{00000000-0005-0000-0000-00004C000000}"/>
    <cellStyle name="20 % – uthevingsfarge 5 3 2 2" xfId="488" xr:uid="{608BC53C-1D33-4143-87AF-830D3E698AC7}"/>
    <cellStyle name="20 % - uthevingsfarge 5 3 3" xfId="858" xr:uid="{ADDD321E-A5B2-4E1E-910C-284F24A8B802}"/>
    <cellStyle name="20 % – uthevingsfarge 5 3 3" xfId="380" xr:uid="{0B31CD05-2252-4B89-9794-8706D2D009D4}"/>
    <cellStyle name="20 % - uthevingsfarge 5 3 4" xfId="502" xr:uid="{513268DD-FFA0-401A-B283-87D2D1BBDEE8}"/>
    <cellStyle name="20 % – uthevingsfarge 5 3 4" xfId="691" xr:uid="{DBBAB579-6294-4F88-8410-53278A011AD1}"/>
    <cellStyle name="20 % - uthevingsfarge 5 3 5" xfId="962" xr:uid="{F1E88D4B-2704-4322-ACA2-11B1EAB34D2D}"/>
    <cellStyle name="20 % – uthevingsfarge 5 3 5" xfId="945" xr:uid="{D0693CAE-663D-4896-B9EA-6CA0A52B7346}"/>
    <cellStyle name="20 % - uthevingsfarge 5 3 6" xfId="970" xr:uid="{0C99BE4F-A833-4202-9836-BF55C9F09111}"/>
    <cellStyle name="20 % – uthevingsfarge 5 3 6" xfId="1041" xr:uid="{278270D5-7661-497E-A381-520AB1EFB6CC}"/>
    <cellStyle name="20 % - uthevingsfarge 5 3 7" xfId="959" xr:uid="{93D74447-62FE-43B9-AC67-D57F7F81B7BD}"/>
    <cellStyle name="20 % – uthevingsfarge 5 3 7" xfId="687" xr:uid="{E26F4665-0235-4280-92F5-10E65D8EA7AD}"/>
    <cellStyle name="20 % - uthevingsfarge 5 3 8" xfId="1239" xr:uid="{EFE3E836-05CD-431D-A7F3-668B546140E2}"/>
    <cellStyle name="20 % – uthevingsfarge 5 3 8" xfId="1137" xr:uid="{B66D6C94-6A23-4D75-920D-726B389B483A}"/>
    <cellStyle name="20 % - uthevingsfarge 5 3 9" xfId="1296" xr:uid="{2E74CD65-FC2A-4FCE-8A9E-0EE4D985E376}"/>
    <cellStyle name="20 % – uthevingsfarge 5 3 9" xfId="1208" xr:uid="{77107DCE-4312-4CFE-9343-D0282C485FDF}"/>
    <cellStyle name="20 % - uthevingsfarge 5 4" xfId="213" xr:uid="{00000000-0005-0000-0000-00004D000000}"/>
    <cellStyle name="20 % – uthevingsfarge 5 4" xfId="98" xr:uid="{00000000-0005-0000-0000-00004E000000}"/>
    <cellStyle name="20 % - uthevingsfarge 5 4 2" xfId="524" xr:uid="{8F1D015D-8451-47E5-BFB8-BACA186745E0}"/>
    <cellStyle name="20 % – uthevingsfarge 5 4 2" xfId="410" xr:uid="{A0AE0E29-85CF-4D4B-86A3-3B45999DD75E}"/>
    <cellStyle name="20 % - uthevingsfarge 5 4 3" xfId="832" xr:uid="{640CCCAB-D219-4312-BC6B-7E45650E7B92}"/>
    <cellStyle name="20 % – uthevingsfarge 5 4 3" xfId="719" xr:uid="{F78E5BBA-F05E-425C-88C7-7AB7D81C78DF}"/>
    <cellStyle name="20 % - uthevingsfarge 5 4 4" xfId="890" xr:uid="{62BA2336-DE2B-4FEA-8C2B-0A064BCFBBD3}"/>
    <cellStyle name="20 % – uthevingsfarge 5 4 4" xfId="755" xr:uid="{ED68CAF0-6AD8-40D6-A9E9-A8517A0F3368}"/>
    <cellStyle name="20 % - uthevingsfarge 5 4 5" xfId="991" xr:uid="{877F985C-40C6-462D-AF0D-E91BB52519C7}"/>
    <cellStyle name="20 % – uthevingsfarge 5 4 5" xfId="936" xr:uid="{737F731B-2688-4713-957F-7E65497290C5}"/>
    <cellStyle name="20 % - uthevingsfarge 5 4 6" xfId="1073" xr:uid="{8CC43E76-026D-4083-9526-6FF4B724679A}"/>
    <cellStyle name="20 % – uthevingsfarge 5 4 6" xfId="836" xr:uid="{C11333BD-58E3-4249-AF7B-9500F33D3C01}"/>
    <cellStyle name="20 % - uthevingsfarge 5 4 7" xfId="1181" xr:uid="{7871CEDB-502A-4050-9A48-962296837556}"/>
    <cellStyle name="20 % – uthevingsfarge 5 4 7" xfId="1083" xr:uid="{206F261C-DBE1-4CAC-9897-CE9EE4195212}"/>
    <cellStyle name="20 % - uthevingsfarge 5 4 8" xfId="1250" xr:uid="{DE10F6AE-A39D-4B37-828F-5BE9C1559AC8}"/>
    <cellStyle name="20 % – uthevingsfarge 5 4 8" xfId="1067" xr:uid="{0332638C-7A66-4D3D-9C5E-A86F362B6D96}"/>
    <cellStyle name="20 % - uthevingsfarge 5 4 9" xfId="1202" xr:uid="{4DAF0B37-3E56-466A-B27F-3DB98ABD1978}"/>
    <cellStyle name="20 % – uthevingsfarge 5 4 9" xfId="1037" xr:uid="{1A482AE4-0F71-496F-932B-67E4C0DCCB48}"/>
    <cellStyle name="20 % – uthevingsfarge 5 5" xfId="261" xr:uid="{00000000-0005-0000-0000-00004F000000}"/>
    <cellStyle name="20 % – uthevingsfarge 5 5 2" xfId="571" xr:uid="{F69BC85D-1BE2-46C6-ABC2-F100FFCCA409}"/>
    <cellStyle name="20 % – uthevingsfarge 5 6" xfId="303" xr:uid="{00000000-0005-0000-0000-000050000000}"/>
    <cellStyle name="20 % – uthevingsfarge 5 6 2" xfId="613" xr:uid="{3ED87DDF-03D6-45CC-9753-CD3179D36E21}"/>
    <cellStyle name="20 % – uthevingsfarge 5 7" xfId="288" xr:uid="{00000000-0005-0000-0000-000051000000}"/>
    <cellStyle name="20 % – uthevingsfarge 5 7 2" xfId="598" xr:uid="{54D5E9C5-96AC-4799-AEE8-12E91A8C2479}"/>
    <cellStyle name="20 % – uthevingsfarge 5 8" xfId="432" xr:uid="{F6F81965-0646-4982-ACBC-85829249B2A4}"/>
    <cellStyle name="20 % – uthevingsfarge 5 9" xfId="740" xr:uid="{4805E832-CD68-4DF6-9BF9-F45173C118F8}"/>
    <cellStyle name="20 % – uthevingsfarge 6" xfId="117" builtinId="50" customBuiltin="1"/>
    <cellStyle name="20 % – uthevingsfarge 6 10" xfId="769" xr:uid="{403A9971-2EBC-4DF7-B492-7E67CB202107}"/>
    <cellStyle name="20 % - uthevingsfarge 6 2" xfId="201" xr:uid="{00000000-0005-0000-0000-000053000000}"/>
    <cellStyle name="20 % – uthevingsfarge 6 2" xfId="51" xr:uid="{00000000-0005-0000-0000-000054000000}"/>
    <cellStyle name="20 % - uthevingsfarge 6 2 10" xfId="1288" xr:uid="{241CA181-C0F3-43A5-B822-D42DC1B59406}"/>
    <cellStyle name="20 % – uthevingsfarge 6 2 10" xfId="1135" xr:uid="{E6366B9C-A546-4E76-8F07-98F030D53683}"/>
    <cellStyle name="20 % - uthevingsfarge 6 2 2" xfId="229" xr:uid="{00000000-0005-0000-0000-000055000000}"/>
    <cellStyle name="20 % – uthevingsfarge 6 2 2" xfId="159" xr:uid="{00000000-0005-0000-0000-000056000000}"/>
    <cellStyle name="20 % - uthevingsfarge 6 2 2 2" xfId="540" xr:uid="{90FAEF3C-5055-49B1-BA70-3DC24BAE072D}"/>
    <cellStyle name="20 % – uthevingsfarge 6 2 2 2" xfId="471" xr:uid="{5343FA8A-DC00-41DA-B13E-4643E00C2682}"/>
    <cellStyle name="20 % - uthevingsfarge 6 2 2 3" xfId="847" xr:uid="{74BDC1E8-6204-48E9-B631-D6F1660C450E}"/>
    <cellStyle name="20 % – uthevingsfarge 6 2 2 3" xfId="779" xr:uid="{58D73508-4956-4491-8536-8BFDF4BC252A}"/>
    <cellStyle name="20 % - uthevingsfarge 6 2 2 4" xfId="787" xr:uid="{E0A8DD24-8F41-4A7C-A6BC-DDF294B676FC}"/>
    <cellStyle name="20 % – uthevingsfarge 6 2 2 4" xfId="921" xr:uid="{5657A4D2-61C9-42D5-8D59-27B363AA1CB0}"/>
    <cellStyle name="20 % - uthevingsfarge 6 2 2 5" xfId="899" xr:uid="{C1442D0E-F5DF-4C21-8C99-4445799F599A}"/>
    <cellStyle name="20 % – uthevingsfarge 6 2 2 5" xfId="1020" xr:uid="{9FE879EB-DB17-4D9E-8C5F-29F3D6C29633}"/>
    <cellStyle name="20 % - uthevingsfarge 6 2 2 6" xfId="754" xr:uid="{D2F393A5-7D29-4C91-B9BD-EB4E6D80043F}"/>
    <cellStyle name="20 % – uthevingsfarge 6 2 2 6" xfId="1091" xr:uid="{06DC018C-5557-46C0-AE61-4650FF8DF560}"/>
    <cellStyle name="20 % - uthevingsfarge 6 2 2 7" xfId="1177" xr:uid="{D5850B08-190C-4A31-A039-FF87708AA07C}"/>
    <cellStyle name="20 % – uthevingsfarge 6 2 2 7" xfId="1170" xr:uid="{7D07C955-E32B-4E26-9C51-B6CF28D830B7}"/>
    <cellStyle name="20 % - uthevingsfarge 6 2 2 8" xfId="1218" xr:uid="{9EBDE63B-0C02-457E-8D46-9F7365C30C23}"/>
    <cellStyle name="20 % – uthevingsfarge 6 2 2 8" xfId="1219" xr:uid="{7DEBCD4A-954D-4C61-BABE-BAA0B8B1BD03}"/>
    <cellStyle name="20 % - uthevingsfarge 6 2 2 9" xfId="1263" xr:uid="{8E544459-7EA0-41AB-BD36-22FB71AF6AE3}"/>
    <cellStyle name="20 % – uthevingsfarge 6 2 2 9" xfId="700" xr:uid="{6746BD72-8759-43A2-8B9E-52698E6EF4A8}"/>
    <cellStyle name="20 % - uthevingsfarge 6 2 3" xfId="513" xr:uid="{0B3FF6CE-063A-4325-B41C-FBA627F576AE}"/>
    <cellStyle name="20 % – uthevingsfarge 6 2 3" xfId="291" xr:uid="{00000000-0005-0000-0000-000057000000}"/>
    <cellStyle name="20 % – uthevingsfarge 6 2 3 2" xfId="601" xr:uid="{5A51AA01-83EF-4278-8A8C-443C2E98BC94}"/>
    <cellStyle name="20 % - uthevingsfarge 6 2 4" xfId="820" xr:uid="{BE2E7E06-3B1B-4235-B32E-49306275C112}"/>
    <cellStyle name="20 % – uthevingsfarge 6 2 4" xfId="272" xr:uid="{00000000-0005-0000-0000-000058000000}"/>
    <cellStyle name="20 % – uthevingsfarge 6 2 4 2" xfId="582" xr:uid="{F89C8515-F36A-49CD-A7B1-D5BF05A58FF1}"/>
    <cellStyle name="20 % - uthevingsfarge 6 2 5" xfId="799" xr:uid="{45488963-9299-4E9B-ADB7-830F5B9EDFB7}"/>
    <cellStyle name="20 % – uthevingsfarge 6 2 5" xfId="311" xr:uid="{00000000-0005-0000-0000-000059000000}"/>
    <cellStyle name="20 % – uthevingsfarge 6 2 5 2" xfId="621" xr:uid="{570D1948-B134-4D4A-AD44-528AF4DA1F56}"/>
    <cellStyle name="20 % - uthevingsfarge 6 2 6" xfId="919" xr:uid="{5F48B40E-E181-492B-A64C-7AC9D3ABA8A5}"/>
    <cellStyle name="20 % – uthevingsfarge 6 2 6" xfId="363" xr:uid="{48182C0C-BB2E-45EB-AD29-4A3C29D4052A}"/>
    <cellStyle name="20 % - uthevingsfarge 6 2 7" xfId="1059" xr:uid="{FB5B2118-4929-45FD-AE49-C5EB7C5599ED}"/>
    <cellStyle name="20 % – uthevingsfarge 6 2 7" xfId="674" xr:uid="{67C605A8-F0F6-4DA7-8E36-D35DF2BDC123}"/>
    <cellStyle name="20 % - uthevingsfarge 6 2 8" xfId="1182" xr:uid="{13F32AAA-CDEC-4F67-8E70-7779662556A1}"/>
    <cellStyle name="20 % – uthevingsfarge 6 2 8" xfId="318" xr:uid="{2065463F-B42D-4E39-AE98-EDC936E6F1F1}"/>
    <cellStyle name="20 % - uthevingsfarge 6 2 9" xfId="1163" xr:uid="{4BE9C4A1-A926-4326-B3E3-6BB23D8AAB96}"/>
    <cellStyle name="20 % – uthevingsfarge 6 2 9" xfId="782" xr:uid="{276F34C9-918F-4164-97F1-F199EE560B26}"/>
    <cellStyle name="20 % - uthevingsfarge 6 3" xfId="242" xr:uid="{00000000-0005-0000-0000-00005A000000}"/>
    <cellStyle name="20 % – uthevingsfarge 6 3" xfId="71" xr:uid="{00000000-0005-0000-0000-00005B000000}"/>
    <cellStyle name="20 % – uthevingsfarge 6 3 10" xfId="1215" xr:uid="{B5EB381C-8734-4197-8F1B-56205E843E2B}"/>
    <cellStyle name="20 % - uthevingsfarge 6 3 2" xfId="553" xr:uid="{1D11CE5D-F27F-4AE4-BC7F-2E88AAD2B908}"/>
    <cellStyle name="20 % – uthevingsfarge 6 3 2" xfId="179" xr:uid="{00000000-0005-0000-0000-00005C000000}"/>
    <cellStyle name="20 % – uthevingsfarge 6 3 2 2" xfId="491" xr:uid="{55B52847-F95B-43E7-97D8-96171A566937}"/>
    <cellStyle name="20 % - uthevingsfarge 6 3 3" xfId="860" xr:uid="{6805579D-9D38-476A-8345-3E8E4F5B8DF2}"/>
    <cellStyle name="20 % – uthevingsfarge 6 3 3" xfId="383" xr:uid="{985F4C7C-4F17-4CA1-BDA2-8D01D581D25C}"/>
    <cellStyle name="20 % - uthevingsfarge 6 3 4" xfId="965" xr:uid="{6D8F2BED-F98B-4DB0-BD45-76205366DA06}"/>
    <cellStyle name="20 % – uthevingsfarge 6 3 4" xfId="694" xr:uid="{661E92E0-1C1F-4948-A566-CB78EB038864}"/>
    <cellStyle name="20 % - uthevingsfarge 6 3 5" xfId="1057" xr:uid="{9732D856-B557-48A8-81BF-79183A114B96}"/>
    <cellStyle name="20 % – uthevingsfarge 6 3 5" xfId="441" xr:uid="{C7A497BA-5C08-45EA-BC90-B900BE3A66E0}"/>
    <cellStyle name="20 % - uthevingsfarge 6 3 6" xfId="676" xr:uid="{15556551-FD6C-41A9-AA3A-62AA8ED08E32}"/>
    <cellStyle name="20 % – uthevingsfarge 6 3 6" xfId="342" xr:uid="{234744E3-CB5E-498C-9C23-4D1E2D3F5FF3}"/>
    <cellStyle name="20 % - uthevingsfarge 6 3 7" xfId="1130" xr:uid="{B6B8A269-6BFD-49FB-B487-C93A417BE018}"/>
    <cellStyle name="20 % – uthevingsfarge 6 3 7" xfId="684" xr:uid="{8B744BC5-BA70-4843-8844-B9ADE952FC41}"/>
    <cellStyle name="20 % - uthevingsfarge 6 3 8" xfId="1232" xr:uid="{B8A54515-E0BE-400B-BAE9-0C5FC4D241D4}"/>
    <cellStyle name="20 % – uthevingsfarge 6 3 8" xfId="933" xr:uid="{62B4CE2F-5D28-4AE4-93A9-A9F60BF7433F}"/>
    <cellStyle name="20 % - uthevingsfarge 6 3 9" xfId="1298" xr:uid="{7CA42981-81D2-49EF-8F24-6E630E96AE5D}"/>
    <cellStyle name="20 % – uthevingsfarge 6 3 9" xfId="1012" xr:uid="{914FCB33-5D89-4411-BF7F-2D781A25B6AD}"/>
    <cellStyle name="20 % - uthevingsfarge 6 4" xfId="215" xr:uid="{00000000-0005-0000-0000-00005D000000}"/>
    <cellStyle name="20 % – uthevingsfarge 6 4" xfId="101" xr:uid="{00000000-0005-0000-0000-00005E000000}"/>
    <cellStyle name="20 % - uthevingsfarge 6 4 2" xfId="526" xr:uid="{3098E485-9627-4158-97F7-2E2435669D9B}"/>
    <cellStyle name="20 % – uthevingsfarge 6 4 2" xfId="413" xr:uid="{8E7C34FD-2B0B-495A-B65E-BF09AAC0E5E3}"/>
    <cellStyle name="20 % - uthevingsfarge 6 4 3" xfId="834" xr:uid="{69ABFE39-BD69-45B4-8BB7-41CACE1BB2C7}"/>
    <cellStyle name="20 % – uthevingsfarge 6 4 3" xfId="722" xr:uid="{118415CF-E8F9-4138-9A47-5F841B0062DE}"/>
    <cellStyle name="20 % - uthevingsfarge 6 4 4" xfId="793" xr:uid="{B29DCE01-AF3C-4EBC-9B1B-0E6BD932A534}"/>
    <cellStyle name="20 % – uthevingsfarge 6 4 4" xfId="795" xr:uid="{D2AF3C48-1F95-4E36-B06F-CC067A9C7CCA}"/>
    <cellStyle name="20 % - uthevingsfarge 6 4 5" xfId="884" xr:uid="{9D5B0844-BFBF-4B94-AEDB-5BB8B1D0FB7A}"/>
    <cellStyle name="20 % – uthevingsfarge 6 4 5" xfId="881" xr:uid="{80654277-24BA-4351-8B2B-99F6024138CA}"/>
    <cellStyle name="20 % - uthevingsfarge 6 4 6" xfId="1105" xr:uid="{9C97E61E-E065-49D7-954A-7FF35A63E903}"/>
    <cellStyle name="20 % – uthevingsfarge 6 4 6" xfId="323" xr:uid="{BC5FD7F2-9F41-410A-802B-484F803E4550}"/>
    <cellStyle name="20 % - uthevingsfarge 6 4 7" xfId="1172" xr:uid="{EE50AE54-DD63-47D7-9B1B-7ED41DCDDFF7}"/>
    <cellStyle name="20 % – uthevingsfarge 6 4 7" xfId="772" xr:uid="{C3F7ABB3-746A-4711-AF07-008C1D02737C}"/>
    <cellStyle name="20 % - uthevingsfarge 6 4 8" xfId="1237" xr:uid="{BA84056C-78F8-4219-A324-19716C52C3C9}"/>
    <cellStyle name="20 % – uthevingsfarge 6 4 8" xfId="499" xr:uid="{6C18D0C3-86B1-4A22-BC97-D458255BC669}"/>
    <cellStyle name="20 % - uthevingsfarge 6 4 9" xfId="1277" xr:uid="{550B1CCF-27EB-4EA8-9650-313F35938D19}"/>
    <cellStyle name="20 % – uthevingsfarge 6 4 9" xfId="1201" xr:uid="{7A345A63-4267-489C-BF57-CEFEF86F7342}"/>
    <cellStyle name="20 % – uthevingsfarge 6 5" xfId="263" xr:uid="{00000000-0005-0000-0000-00005F000000}"/>
    <cellStyle name="20 % – uthevingsfarge 6 5 2" xfId="573" xr:uid="{4F0F8260-CB24-4B53-A12B-96396F5D98C1}"/>
    <cellStyle name="20 % – uthevingsfarge 6 6" xfId="81" xr:uid="{00000000-0005-0000-0000-000060000000}"/>
    <cellStyle name="20 % – uthevingsfarge 6 6 2" xfId="393" xr:uid="{86165554-DCBC-4AEE-B6B7-9C3B6FA1252E}"/>
    <cellStyle name="20 % – uthevingsfarge 6 7" xfId="302" xr:uid="{00000000-0005-0000-0000-000061000000}"/>
    <cellStyle name="20 % – uthevingsfarge 6 7 2" xfId="612" xr:uid="{9561D275-93DD-4929-9704-D2AD56D9F02A}"/>
    <cellStyle name="20 % – uthevingsfarge 6 8" xfId="429" xr:uid="{CB144939-135B-4A8E-A649-5E39412B55A5}"/>
    <cellStyle name="20 % – uthevingsfarge 6 9" xfId="737" xr:uid="{29EA1CF0-C482-4D6F-9674-653C126FFA21}"/>
    <cellStyle name="20% - uthevingsfarge 1" xfId="624" xr:uid="{88FD7112-D856-412F-BFA2-5D7FA0C61A5B}"/>
    <cellStyle name="20% - uthevingsfarge 1 2" xfId="244" xr:uid="{00000000-0005-0000-0000-000068000000}"/>
    <cellStyle name="20% - uthevingsfarge 1 2 2" xfId="555" xr:uid="{95D8A8B0-03FD-49BA-9725-91A592C64094}"/>
    <cellStyle name="20% - uthevingsfarge 2" xfId="625" xr:uid="{F4A4648F-46E5-4A6F-95BA-3580F888D905}"/>
    <cellStyle name="20% - uthevingsfarge 2 2" xfId="245" xr:uid="{00000000-0005-0000-0000-000069000000}"/>
    <cellStyle name="20% - uthevingsfarge 2 2 2" xfId="556" xr:uid="{4F0ACC4B-4977-465D-B444-7AC432CF42D4}"/>
    <cellStyle name="20% - uthevingsfarge 3" xfId="626" xr:uid="{1FD0701E-914E-4B9B-BAC9-518803254EEE}"/>
    <cellStyle name="20% - uthevingsfarge 3 2" xfId="246" xr:uid="{00000000-0005-0000-0000-00006A000000}"/>
    <cellStyle name="20% - uthevingsfarge 3 2 2" xfId="557" xr:uid="{ACD2D105-8730-4DCF-8C45-D006937412F6}"/>
    <cellStyle name="20% - uthevingsfarge 4" xfId="627" xr:uid="{A3F30B71-5CFF-4C6C-B5E3-21BF62C9EFDB}"/>
    <cellStyle name="20% - uthevingsfarge 4 2" xfId="247" xr:uid="{00000000-0005-0000-0000-00006B000000}"/>
    <cellStyle name="20% - uthevingsfarge 4 2 2" xfId="558" xr:uid="{652EE08C-4146-4503-8D84-31F3270DBE39}"/>
    <cellStyle name="20% - uthevingsfarge 5" xfId="628" xr:uid="{932A3FDB-9CF6-43EB-BAD1-E08B4C6C3F93}"/>
    <cellStyle name="20% - uthevingsfarge 5 2" xfId="248" xr:uid="{00000000-0005-0000-0000-00006C000000}"/>
    <cellStyle name="20% - uthevingsfarge 5 2 2" xfId="559" xr:uid="{0078BC47-49D4-46DD-BD62-FCAE516EF3E8}"/>
    <cellStyle name="20% - uthevingsfarge 6" xfId="629" xr:uid="{CDB7D7DE-28D2-4586-9298-4D2373D5278E}"/>
    <cellStyle name="20% - uthevingsfarge 6 2" xfId="249" xr:uid="{00000000-0005-0000-0000-00006D000000}"/>
    <cellStyle name="20% - uthevingsfarge 6 2 2" xfId="560" xr:uid="{3B87997F-4854-4ECA-9702-03EBE85CDF30}"/>
    <cellStyle name="3. Tabell-hode" xfId="3" xr:uid="{00000000-0005-0000-0000-00006E000000}"/>
    <cellStyle name="4. Tabell-kropp" xfId="4" xr:uid="{00000000-0005-0000-0000-00006F000000}"/>
    <cellStyle name="4. Tabell-kropp 2" xfId="29" xr:uid="{00000000-0005-0000-0000-000070000000}"/>
    <cellStyle name="4. Tabell-kropp_A.2.1" xfId="30" xr:uid="{00000000-0005-0000-0000-000071000000}"/>
    <cellStyle name="40 % – uthevingsfarge 1" xfId="141" builtinId="31" customBuiltin="1"/>
    <cellStyle name="40 % – uthevingsfarge 1 10" xfId="914" xr:uid="{A4A23981-9B49-4C63-9941-A53AF00B9402}"/>
    <cellStyle name="40 % - uthevingsfarge 1 2" xfId="192" xr:uid="{00000000-0005-0000-0000-000073000000}"/>
    <cellStyle name="40 % – uthevingsfarge 1 2" xfId="37" xr:uid="{00000000-0005-0000-0000-000074000000}"/>
    <cellStyle name="40 % - uthevingsfarge 1 2 10" xfId="1281" xr:uid="{B78680F4-7DEB-408B-AE92-98495AC1716E}"/>
    <cellStyle name="40 % – uthevingsfarge 1 2 10" xfId="1136" xr:uid="{B9A255DE-5947-40F2-A6ED-0C06FD096E58}"/>
    <cellStyle name="40 % - uthevingsfarge 1 2 2" xfId="220" xr:uid="{00000000-0005-0000-0000-000075000000}"/>
    <cellStyle name="40 % – uthevingsfarge 1 2 2" xfId="145" xr:uid="{00000000-0005-0000-0000-000076000000}"/>
    <cellStyle name="40 % - uthevingsfarge 1 2 2 2" xfId="531" xr:uid="{899B7FD4-030C-4EE4-9EDF-AD28623E17DB}"/>
    <cellStyle name="40 % – uthevingsfarge 1 2 2 2" xfId="457" xr:uid="{655A2CAF-8C99-4D11-9F57-D9AF4C8BE70C}"/>
    <cellStyle name="40 % - uthevingsfarge 1 2 2 3" xfId="838" xr:uid="{53B912AA-A4C2-42CB-9E43-A8C01327AE5E}"/>
    <cellStyle name="40 % – uthevingsfarge 1 2 2 3" xfId="765" xr:uid="{C5BAC257-1D7B-4F78-BF5D-1BBB262271E2}"/>
    <cellStyle name="40 % - uthevingsfarge 1 2 2 4" xfId="880" xr:uid="{5FCCA1A7-CF3C-4D8A-A314-156FDDFEBE47}"/>
    <cellStyle name="40 % – uthevingsfarge 1 2 2 4" xfId="889" xr:uid="{F6B60EF1-45B3-4879-863A-805E7F0C2E48}"/>
    <cellStyle name="40 % - uthevingsfarge 1 2 2 5" xfId="983" xr:uid="{355005B6-69A3-421A-A725-0E09AB6549A2}"/>
    <cellStyle name="40 % – uthevingsfarge 1 2 2 5" xfId="990" xr:uid="{010548C6-C0DA-4892-AD20-ACD34D40C141}"/>
    <cellStyle name="40 % - uthevingsfarge 1 2 2 6" xfId="1085" xr:uid="{4719C662-4529-42C7-B022-777A6F9789D7}"/>
    <cellStyle name="40 % – uthevingsfarge 1 2 2 6" xfId="1098" xr:uid="{DD531727-D36B-42B9-ABD1-BC5CB1D40857}"/>
    <cellStyle name="40 % - uthevingsfarge 1 2 2 7" xfId="1031" xr:uid="{A47762B2-2723-40CB-9987-0D360E659D77}"/>
    <cellStyle name="40 % – uthevingsfarge 1 2 2 7" xfId="1148" xr:uid="{EFADAE28-6575-4FB1-A264-E5D547EB50C7}"/>
    <cellStyle name="40 % - uthevingsfarge 1 2 2 8" xfId="1220" xr:uid="{179B8B45-4725-4075-BC57-64AF884FF2F4}"/>
    <cellStyle name="40 % – uthevingsfarge 1 2 2 8" xfId="1238" xr:uid="{7595548F-6DDF-43E3-8761-EDB3CD4B3C01}"/>
    <cellStyle name="40 % - uthevingsfarge 1 2 2 9" xfId="1269" xr:uid="{9548B846-B68C-4F67-8360-0AD8B1981E5E}"/>
    <cellStyle name="40 % – uthevingsfarge 1 2 2 9" xfId="1140" xr:uid="{5F31D555-84E7-4887-90CD-15488AFD556E}"/>
    <cellStyle name="40 % - uthevingsfarge 1 2 3" xfId="504" xr:uid="{25FA398C-8919-432A-BD49-C72E96C5C4CF}"/>
    <cellStyle name="40 % – uthevingsfarge 1 2 3" xfId="278" xr:uid="{00000000-0005-0000-0000-000077000000}"/>
    <cellStyle name="40 % – uthevingsfarge 1 2 3 2" xfId="588" xr:uid="{758963C0-04CA-4CC3-9DA7-B84972CF5933}"/>
    <cellStyle name="40 % - uthevingsfarge 1 2 4" xfId="811" xr:uid="{AD3C4FD0-F8E5-4F07-9786-AD509237793A}"/>
    <cellStyle name="40 % – uthevingsfarge 1 2 4" xfId="296" xr:uid="{00000000-0005-0000-0000-000078000000}"/>
    <cellStyle name="40 % – uthevingsfarge 1 2 4 2" xfId="606" xr:uid="{5A3FE932-07C8-43B9-8B6A-99A1503EDB3E}"/>
    <cellStyle name="40 % - uthevingsfarge 1 2 5" xfId="864" xr:uid="{DECC2348-1BDA-49AB-871F-B79B361E1C3F}"/>
    <cellStyle name="40 % – uthevingsfarge 1 2 5" xfId="304" xr:uid="{00000000-0005-0000-0000-000079000000}"/>
    <cellStyle name="40 % – uthevingsfarge 1 2 5 2" xfId="614" xr:uid="{2388ED0C-7264-4FE2-8F71-7AEF27D09B21}"/>
    <cellStyle name="40 % - uthevingsfarge 1 2 6" xfId="969" xr:uid="{8AEA48FA-F855-45FE-9DAC-433F969BDBF7}"/>
    <cellStyle name="40 % – uthevingsfarge 1 2 6" xfId="349" xr:uid="{1C4EB3A6-DAC2-4D02-A45F-41A674E9F74B}"/>
    <cellStyle name="40 % - uthevingsfarge 1 2 7" xfId="1122" xr:uid="{84F8D752-3197-4FD6-BC44-25C946B045CE}"/>
    <cellStyle name="40 % – uthevingsfarge 1 2 7" xfId="316" xr:uid="{2437E81D-7C60-455E-A8EA-A870CDFFB3D5}"/>
    <cellStyle name="40 % - uthevingsfarge 1 2 8" xfId="1196" xr:uid="{BB615C9D-5235-4B0C-B276-9214A28681EF}"/>
    <cellStyle name="40 % – uthevingsfarge 1 2 8" xfId="677" xr:uid="{B98EF2FA-BE5B-44B6-934E-FB4582D1E8D3}"/>
    <cellStyle name="40 % - uthevingsfarge 1 2 9" xfId="1189" xr:uid="{D84CC7AC-C977-4AB0-9A76-11DB203A97C5}"/>
    <cellStyle name="40 % – uthevingsfarge 1 2 9" xfId="822" xr:uid="{21CEAF8B-0490-400C-9493-82B7F6250216}"/>
    <cellStyle name="40 % - uthevingsfarge 1 3" xfId="233" xr:uid="{00000000-0005-0000-0000-00007A000000}"/>
    <cellStyle name="40 % – uthevingsfarge 1 3" xfId="57" xr:uid="{00000000-0005-0000-0000-00007B000000}"/>
    <cellStyle name="40 % – uthevingsfarge 1 3 10" xfId="1293" xr:uid="{981C48A8-30FE-4E4E-A8A2-23828BD991FC}"/>
    <cellStyle name="40 % - uthevingsfarge 1 3 2" xfId="544" xr:uid="{742646DD-3434-4C90-A226-BAA013EC5FEE}"/>
    <cellStyle name="40 % – uthevingsfarge 1 3 2" xfId="165" xr:uid="{00000000-0005-0000-0000-00007C000000}"/>
    <cellStyle name="40 % – uthevingsfarge 1 3 2 2" xfId="477" xr:uid="{03BD1992-C495-4E3A-BB2E-D6F97D988D5D}"/>
    <cellStyle name="40 % - uthevingsfarge 1 3 3" xfId="851" xr:uid="{B0F2C957-C637-4608-9B41-EF36EDDFED96}"/>
    <cellStyle name="40 % – uthevingsfarge 1 3 3" xfId="369" xr:uid="{FDC4CB02-8223-40A6-937D-DC2ABDCEBB6A}"/>
    <cellStyle name="40 % - uthevingsfarge 1 3 4" xfId="698" xr:uid="{6C011AA5-332C-4F69-ABF0-B5CF043FE3EE}"/>
    <cellStyle name="40 % – uthevingsfarge 1 3 4" xfId="680" xr:uid="{5BE4BE2E-0E64-40E8-9218-3320B78CB137}"/>
    <cellStyle name="40 % - uthevingsfarge 1 3 5" xfId="320" xr:uid="{6D9E2881-E743-464E-BC2D-C8392994695A}"/>
    <cellStyle name="40 % – uthevingsfarge 1 3 5" xfId="804" xr:uid="{D252D2C2-AB7F-4ED8-8128-2C75A84C3690}"/>
    <cellStyle name="40 % - uthevingsfarge 1 3 6" xfId="1092" xr:uid="{BAAA8F77-98C4-4615-B083-B3C7C2C65B8A}"/>
    <cellStyle name="40 % – uthevingsfarge 1 3 6" xfId="345" xr:uid="{EEE33171-9D04-4D5D-8860-92C322CD930A}"/>
    <cellStyle name="40 % - uthevingsfarge 1 3 7" xfId="1052" xr:uid="{57400BF3-F3F8-4B51-AAF6-B3A1180AF1FF}"/>
    <cellStyle name="40 % – uthevingsfarge 1 3 7" xfId="960" xr:uid="{455C3484-0506-4C42-9725-F1ACBEE2E319}"/>
    <cellStyle name="40 % - uthevingsfarge 1 3 8" xfId="1234" xr:uid="{58ECD756-E3B5-4496-A092-DA94F3308532}"/>
    <cellStyle name="40 % – uthevingsfarge 1 3 8" xfId="891" xr:uid="{D2E65D27-E9BB-4ED4-840E-74FB3AC9E219}"/>
    <cellStyle name="40 % - uthevingsfarge 1 3 9" xfId="1271" xr:uid="{5FAC7B08-7E73-4515-9CB0-4F85360174F2}"/>
    <cellStyle name="40 % – uthevingsfarge 1 3 9" xfId="1075" xr:uid="{91CD1834-A829-480C-B0BE-13C46C016155}"/>
    <cellStyle name="40 % - uthevingsfarge 1 4" xfId="206" xr:uid="{00000000-0005-0000-0000-00007D000000}"/>
    <cellStyle name="40 % – uthevingsfarge 1 4" xfId="86" xr:uid="{00000000-0005-0000-0000-00007E000000}"/>
    <cellStyle name="40 % - uthevingsfarge 1 4 2" xfId="517" xr:uid="{0D419F95-1A45-45D1-BA9C-4C32666D4E12}"/>
    <cellStyle name="40 % – uthevingsfarge 1 4 2" xfId="398" xr:uid="{1ED3B917-A6A1-49F0-BDAD-5A8733D266B2}"/>
    <cellStyle name="40 % - uthevingsfarge 1 4 3" xfId="825" xr:uid="{E09C0913-1CBB-43D2-A7E7-6A0FE39D309C}"/>
    <cellStyle name="40 % – uthevingsfarge 1 4 3" xfId="708" xr:uid="{53C1840C-B68A-4EB9-9405-59ADE5D38AA3}"/>
    <cellStyle name="40 % - uthevingsfarge 1 4 4" xfId="918" xr:uid="{62D8C784-6276-4FAA-AC8A-1E13BAA54A3B}"/>
    <cellStyle name="40 % – uthevingsfarge 1 4 4" xfId="757" xr:uid="{97913AC1-AEAD-422D-8F40-4C621B9BD15A}"/>
    <cellStyle name="40 % - uthevingsfarge 1 4 5" xfId="1016" xr:uid="{AAAAB08B-FD4C-4B53-B47A-9CA68E7029F7}"/>
    <cellStyle name="40 % – uthevingsfarge 1 4 5" xfId="935" xr:uid="{1413B971-51EF-40EB-B035-71B5DA691765}"/>
    <cellStyle name="40 % - uthevingsfarge 1 4 6" xfId="1017" xr:uid="{A6CA8B76-0F35-44A9-8612-DDCE99A90909}"/>
    <cellStyle name="40 % – uthevingsfarge 1 4 6" xfId="994" xr:uid="{960D10CE-D0D3-4687-A268-FC3DAE32BBEF}"/>
    <cellStyle name="40 % - uthevingsfarge 1 4 7" xfId="1160" xr:uid="{644CD371-C1B7-41E4-B023-0FB5281F05B3}"/>
    <cellStyle name="40 % – uthevingsfarge 1 4 7" xfId="1094" xr:uid="{5FCDB7F7-2DDF-4861-8342-195E206A463B}"/>
    <cellStyle name="40 % - uthevingsfarge 1 4 8" xfId="1253" xr:uid="{D372C880-73EC-4EDD-A335-6C44CCDE2497}"/>
    <cellStyle name="40 % – uthevingsfarge 1 4 8" xfId="1184" xr:uid="{163DE2A7-5228-44F8-BBC9-3391A98F013C}"/>
    <cellStyle name="40 % - uthevingsfarge 1 4 9" xfId="1291" xr:uid="{78CDD33E-D892-402B-B5D1-CF3170D3D2C0}"/>
    <cellStyle name="40 % – uthevingsfarge 1 4 9" xfId="1199" xr:uid="{C72E7ADA-0C12-49D9-BC44-99DB28A2E1F9}"/>
    <cellStyle name="40 % – uthevingsfarge 1 5" xfId="80" xr:uid="{00000000-0005-0000-0000-00007F000000}"/>
    <cellStyle name="40 % – uthevingsfarge 1 5 2" xfId="392" xr:uid="{C663034F-4ECD-4C7B-8BE8-A4401CA93967}"/>
    <cellStyle name="40 % – uthevingsfarge 1 6" xfId="84" xr:uid="{00000000-0005-0000-0000-000080000000}"/>
    <cellStyle name="40 % – uthevingsfarge 1 6 2" xfId="396" xr:uid="{B85E973F-34F6-4E7C-8652-00BFD38F3824}"/>
    <cellStyle name="40 % – uthevingsfarge 1 7" xfId="266" xr:uid="{00000000-0005-0000-0000-000081000000}"/>
    <cellStyle name="40 % – uthevingsfarge 1 7 2" xfId="576" xr:uid="{448F9E2A-57FE-42BA-B616-06140E4CCC9E}"/>
    <cellStyle name="40 % – uthevingsfarge 1 8" xfId="453" xr:uid="{4C04EBEA-1FB9-4E6B-9A8E-CF7FA45AB3ED}"/>
    <cellStyle name="40 % – uthevingsfarge 1 9" xfId="761" xr:uid="{04819A79-4C02-4BBF-A183-E83EB55B4932}"/>
    <cellStyle name="40 % – uthevingsfarge 2" xfId="122" builtinId="35" customBuiltin="1"/>
    <cellStyle name="40 % – uthevingsfarge 2 10" xfId="786" xr:uid="{496EBEDB-1C0F-4B3F-9333-FADCD45C982A}"/>
    <cellStyle name="40 % - uthevingsfarge 2 2" xfId="194" xr:uid="{00000000-0005-0000-0000-000083000000}"/>
    <cellStyle name="40 % – uthevingsfarge 2 2" xfId="40" xr:uid="{00000000-0005-0000-0000-000084000000}"/>
    <cellStyle name="40 % - uthevingsfarge 2 2 10" xfId="1104" xr:uid="{DC46E41D-7DD2-4149-9997-4442F538E3D8}"/>
    <cellStyle name="40 % – uthevingsfarge 2 2 10" xfId="449" xr:uid="{8EE7F5F5-F496-4468-9EE4-DDCE0B9E8AA1}"/>
    <cellStyle name="40 % - uthevingsfarge 2 2 2" xfId="222" xr:uid="{00000000-0005-0000-0000-000085000000}"/>
    <cellStyle name="40 % – uthevingsfarge 2 2 2" xfId="148" xr:uid="{00000000-0005-0000-0000-000086000000}"/>
    <cellStyle name="40 % - uthevingsfarge 2 2 2 2" xfId="533" xr:uid="{43B55584-DF56-4CED-AA06-9100C0B4622D}"/>
    <cellStyle name="40 % – uthevingsfarge 2 2 2 2" xfId="460" xr:uid="{FB6416EF-1544-48AA-9C94-B3A6538C0FF4}"/>
    <cellStyle name="40 % - uthevingsfarge 2 2 2 3" xfId="840" xr:uid="{5EAC4317-844D-4B08-9F41-4D29A6FDA0A8}"/>
    <cellStyle name="40 % – uthevingsfarge 2 2 2 3" xfId="768" xr:uid="{80CBE243-92F7-4558-AA8B-1AA7D53C276D}"/>
    <cellStyle name="40 % - uthevingsfarge 2 2 2 4" xfId="790" xr:uid="{B54EF6DA-CD20-4981-A582-93A1D90DC114}"/>
    <cellStyle name="40 % – uthevingsfarge 2 2 2 4" xfId="909" xr:uid="{D97C8F31-3279-48CC-BA40-77232E2D5A0F}"/>
    <cellStyle name="40 % - uthevingsfarge 2 2 2 5" xfId="759" xr:uid="{B1273B23-0A3A-4334-8371-14D7CDE64912}"/>
    <cellStyle name="40 % – uthevingsfarge 2 2 2 5" xfId="1008" xr:uid="{929AD46B-4FF6-4E7D-83B6-6DD70A6FAD66}"/>
    <cellStyle name="40 % - uthevingsfarge 2 2 2 6" xfId="986" xr:uid="{C3EA3619-177F-441F-9D60-9240F3C5A85E}"/>
    <cellStyle name="40 % – uthevingsfarge 2 2 2 6" xfId="1100" xr:uid="{A7D2A8D6-A3EC-46C7-BF1D-95BB3011D465}"/>
    <cellStyle name="40 % - uthevingsfarge 2 2 2 7" xfId="1188" xr:uid="{ADF90C88-B625-4B43-89BF-D875298DF106}"/>
    <cellStyle name="40 % – uthevingsfarge 2 2 2 7" xfId="1090" xr:uid="{F57891E4-B285-449D-BE6D-D43C55B5F86A}"/>
    <cellStyle name="40 % - uthevingsfarge 2 2 2 8" xfId="1242" xr:uid="{953DBDC4-8011-4579-8C51-405C557BBC41}"/>
    <cellStyle name="40 % – uthevingsfarge 2 2 2 8" xfId="1217" xr:uid="{3578723F-35AF-436B-AA31-8A0E02A1CCF6}"/>
    <cellStyle name="40 % - uthevingsfarge 2 2 2 9" xfId="1249" xr:uid="{0669636A-CEC6-49D8-9DDB-25C0E77D9CD3}"/>
    <cellStyle name="40 % – uthevingsfarge 2 2 2 9" xfId="766" xr:uid="{AA6FAFD7-9D5B-4A32-9515-9EE7329A273F}"/>
    <cellStyle name="40 % - uthevingsfarge 2 2 3" xfId="506" xr:uid="{2703266D-DE43-463D-A887-04813FF279C9}"/>
    <cellStyle name="40 % – uthevingsfarge 2 2 3" xfId="281" xr:uid="{00000000-0005-0000-0000-000087000000}"/>
    <cellStyle name="40 % – uthevingsfarge 2 2 3 2" xfId="591" xr:uid="{F1E9F8B1-B425-4BE6-ABFC-68C44C69DB92}"/>
    <cellStyle name="40 % - uthevingsfarge 2 2 4" xfId="813" xr:uid="{1E1A04E0-826E-42E2-B734-0297DB39111A}"/>
    <cellStyle name="40 % – uthevingsfarge 2 2 4" xfId="269" xr:uid="{00000000-0005-0000-0000-000088000000}"/>
    <cellStyle name="40 % – uthevingsfarge 2 2 4 2" xfId="579" xr:uid="{7996EF9E-9DDC-45E6-8051-10B23A5204DC}"/>
    <cellStyle name="40 % - uthevingsfarge 2 2 5" xfId="863" xr:uid="{E1922E2A-E80A-40F0-9A2B-40B0FDEDDB6A}"/>
    <cellStyle name="40 % – uthevingsfarge 2 2 5" xfId="273" xr:uid="{00000000-0005-0000-0000-000089000000}"/>
    <cellStyle name="40 % – uthevingsfarge 2 2 5 2" xfId="583" xr:uid="{DFB09831-DDFD-4FA5-A381-8B921D8C6405}"/>
    <cellStyle name="40 % - uthevingsfarge 2 2 6" xfId="968" xr:uid="{399670B7-CCB5-4697-A708-64D269999DB2}"/>
    <cellStyle name="40 % – uthevingsfarge 2 2 6" xfId="352" xr:uid="{6BD80F4A-A40A-48D6-8BC2-159B45299ADA}"/>
    <cellStyle name="40 % - uthevingsfarge 2 2 7" xfId="1121" xr:uid="{06590347-FE2D-419D-8C99-791894125167}"/>
    <cellStyle name="40 % – uthevingsfarge 2 2 7" xfId="663" xr:uid="{760634C7-9CA2-4C4B-A247-64FC8EB49B77}"/>
    <cellStyle name="40 % - uthevingsfarge 2 2 8" xfId="1195" xr:uid="{F7BD18E1-5853-4B75-826B-27587F129213}"/>
    <cellStyle name="40 % – uthevingsfarge 2 2 8" xfId="871" xr:uid="{061BE78C-DA6B-4525-A74A-0EDD462FD119}"/>
    <cellStyle name="40 % - uthevingsfarge 2 2 9" xfId="907" xr:uid="{8ECE9FEA-91A6-4A03-80E5-C5763AD6A56A}"/>
    <cellStyle name="40 % – uthevingsfarge 2 2 9" xfId="975" xr:uid="{B722152F-0DDA-49DA-8534-B9FFFBB4FC45}"/>
    <cellStyle name="40 % - uthevingsfarge 2 3" xfId="235" xr:uid="{00000000-0005-0000-0000-00008A000000}"/>
    <cellStyle name="40 % – uthevingsfarge 2 3" xfId="60" xr:uid="{00000000-0005-0000-0000-00008B000000}"/>
    <cellStyle name="40 % – uthevingsfarge 2 3 10" xfId="1230" xr:uid="{548E2F6B-5BA8-4DA1-9B7B-8683FF67C4FB}"/>
    <cellStyle name="40 % - uthevingsfarge 2 3 2" xfId="546" xr:uid="{C2ADAC1B-63F4-4C81-B1C9-5786E8DE5C3C}"/>
    <cellStyle name="40 % – uthevingsfarge 2 3 2" xfId="168" xr:uid="{00000000-0005-0000-0000-00008C000000}"/>
    <cellStyle name="40 % – uthevingsfarge 2 3 2 2" xfId="480" xr:uid="{CF3B61C3-035D-4AE8-A6A2-0F8DCB6ED249}"/>
    <cellStyle name="40 % - uthevingsfarge 2 3 3" xfId="853" xr:uid="{5BBB53AA-A427-4AF6-8350-DAEEB3C1AECC}"/>
    <cellStyle name="40 % – uthevingsfarge 2 3 3" xfId="372" xr:uid="{33A197FD-049D-4D06-832D-9CB9D94557AC}"/>
    <cellStyle name="40 % - uthevingsfarge 2 3 4" xfId="701" xr:uid="{08873012-C122-415C-BD24-9F87FB345723}"/>
    <cellStyle name="40 % – uthevingsfarge 2 3 4" xfId="683" xr:uid="{46E566C6-CDFA-4591-B63C-3B8210EE9879}"/>
    <cellStyle name="40 % - uthevingsfarge 2 3 5" xfId="430" xr:uid="{72B513EC-ABD7-449F-BDE8-58AB77327E68}"/>
    <cellStyle name="40 % – uthevingsfarge 2 3 5" xfId="421" xr:uid="{A3ED7536-3B16-4F04-9035-56B85AE49327}"/>
    <cellStyle name="40 % - uthevingsfarge 2 3 6" xfId="953" xr:uid="{24EDF49B-F926-4B4D-BF15-EEC8D2DD4155}"/>
    <cellStyle name="40 % – uthevingsfarge 2 3 6" xfId="823" xr:uid="{BDF428B3-EFC1-42C5-B5CB-024C763771ED}"/>
    <cellStyle name="40 % - uthevingsfarge 2 3 7" xfId="989" xr:uid="{CB4594E7-3A1B-4F80-AB54-E1DCDA84ED8A}"/>
    <cellStyle name="40 % – uthevingsfarge 2 3 7" xfId="1050" xr:uid="{BE1498E4-2B98-4561-A0CA-4CC6DA2D5189}"/>
    <cellStyle name="40 % - uthevingsfarge 2 3 8" xfId="1034" xr:uid="{4690D209-44C1-488B-B1F6-561A8C8F4904}"/>
    <cellStyle name="40 % – uthevingsfarge 2 3 8" xfId="670" xr:uid="{A0B79153-6812-40DD-933B-7A6EE0BD6264}"/>
    <cellStyle name="40 % - uthevingsfarge 2 3 9" xfId="1087" xr:uid="{39C7A9FD-A866-4655-A491-4566CF92250F}"/>
    <cellStyle name="40 % – uthevingsfarge 2 3 9" xfId="974" xr:uid="{AE680E23-F42C-4346-9D12-3213E3DB5623}"/>
    <cellStyle name="40 % - uthevingsfarge 2 4" xfId="208" xr:uid="{00000000-0005-0000-0000-00008D000000}"/>
    <cellStyle name="40 % – uthevingsfarge 2 4" xfId="89" xr:uid="{00000000-0005-0000-0000-00008E000000}"/>
    <cellStyle name="40 % - uthevingsfarge 2 4 2" xfId="519" xr:uid="{EB314E0A-BC99-421A-93CC-92FB4C2376EF}"/>
    <cellStyle name="40 % – uthevingsfarge 2 4 2" xfId="401" xr:uid="{3DCA8ABA-BBE2-440C-8419-25DDA9196079}"/>
    <cellStyle name="40 % - uthevingsfarge 2 4 3" xfId="827" xr:uid="{E33199EA-58D7-4216-8A2F-B007B74222B5}"/>
    <cellStyle name="40 % – uthevingsfarge 2 4 3" xfId="711" xr:uid="{1270D236-F045-4F00-99A5-6207C076F497}"/>
    <cellStyle name="40 % - uthevingsfarge 2 4 4" xfId="796" xr:uid="{AC7AAA95-3050-4298-8C7D-92E0BE49321A}"/>
    <cellStyle name="40 % – uthevingsfarge 2 4 4" xfId="781" xr:uid="{135EC647-E631-43D6-8A91-9CA850F770DB}"/>
    <cellStyle name="40 % - uthevingsfarge 2 4 5" xfId="706" xr:uid="{5FDCDB03-8AFC-47FF-8556-3B8F2DA503C2}"/>
    <cellStyle name="40 % – uthevingsfarge 2 4 5" xfId="900" xr:uid="{0D32C01B-F7DF-47E3-A6A4-D18EFD9F6B0C}"/>
    <cellStyle name="40 % - uthevingsfarge 2 4 6" xfId="1082" xr:uid="{7893DCCC-4540-4634-A2B7-B6E81E879D44}"/>
    <cellStyle name="40 % – uthevingsfarge 2 4 6" xfId="1043" xr:uid="{76AD623C-B830-410E-ABD1-3025AEAE0225}"/>
    <cellStyle name="40 % - uthevingsfarge 2 4 7" xfId="697" xr:uid="{720E680B-5D7C-4D2D-AEDC-C6896E461CDB}"/>
    <cellStyle name="40 % – uthevingsfarge 2 4 7" xfId="984" xr:uid="{7F55D403-17D1-4AAF-A546-419155C639C0}"/>
    <cellStyle name="40 % - uthevingsfarge 2 4 8" xfId="1252" xr:uid="{4C3F20D7-ADE0-4C9E-9F16-AA54099336EA}"/>
    <cellStyle name="40 % – uthevingsfarge 2 4 8" xfId="1049" xr:uid="{6E4A6A59-861C-4A8A-8C7B-77359E2DDCB3}"/>
    <cellStyle name="40 % - uthevingsfarge 2 4 9" xfId="868" xr:uid="{7C769A05-0A85-450D-A7A6-971593B4F2E0}"/>
    <cellStyle name="40 % – uthevingsfarge 2 4 9" xfId="1006" xr:uid="{E9185534-C322-48A2-B655-CC7CE80D065A}"/>
    <cellStyle name="40 % – uthevingsfarge 2 5" xfId="139" xr:uid="{00000000-0005-0000-0000-00008F000000}"/>
    <cellStyle name="40 % – uthevingsfarge 2 5 2" xfId="451" xr:uid="{B2C4A3A2-F4F5-458F-A855-94397E27E715}"/>
    <cellStyle name="40 % – uthevingsfarge 2 6" xfId="276" xr:uid="{00000000-0005-0000-0000-000090000000}"/>
    <cellStyle name="40 % – uthevingsfarge 2 6 2" xfId="586" xr:uid="{50B2F250-74A0-4E21-A104-3DFD9F5853AD}"/>
    <cellStyle name="40 % – uthevingsfarge 2 7" xfId="83" xr:uid="{00000000-0005-0000-0000-000091000000}"/>
    <cellStyle name="40 % – uthevingsfarge 2 7 2" xfId="395" xr:uid="{6AD0A775-5135-41F0-B5DA-8C6DA861FAC9}"/>
    <cellStyle name="40 % – uthevingsfarge 2 8" xfId="434" xr:uid="{486909B8-9175-45AF-8139-B1A9DD005A3E}"/>
    <cellStyle name="40 % – uthevingsfarge 2 9" xfId="742" xr:uid="{4DCDC6CF-0CAC-41E8-A6D2-F9A44DDF73E2}"/>
    <cellStyle name="40 % – uthevingsfarge 3" xfId="142" builtinId="39" customBuiltin="1"/>
    <cellStyle name="40 % – uthevingsfarge 3 10" xfId="879" xr:uid="{18C28FD5-FCFF-43C1-BE9A-3800B01B060A}"/>
    <cellStyle name="40 % - uthevingsfarge 3 2" xfId="196" xr:uid="{00000000-0005-0000-0000-000093000000}"/>
    <cellStyle name="40 % – uthevingsfarge 3 2" xfId="43" xr:uid="{00000000-0005-0000-0000-000094000000}"/>
    <cellStyle name="40 % - uthevingsfarge 3 2 10" xfId="1287" xr:uid="{1CA14EE6-4AC5-4705-8B20-68A6FED1F84B}"/>
    <cellStyle name="40 % – uthevingsfarge 3 2 10" xfId="1038" xr:uid="{F1751778-B02E-423E-96DB-E05E483BBED6}"/>
    <cellStyle name="40 % - uthevingsfarge 3 2 2" xfId="224" xr:uid="{00000000-0005-0000-0000-000095000000}"/>
    <cellStyle name="40 % – uthevingsfarge 3 2 2" xfId="151" xr:uid="{00000000-0005-0000-0000-000096000000}"/>
    <cellStyle name="40 % - uthevingsfarge 3 2 2 2" xfId="535" xr:uid="{91DCCFCF-0FF8-45BA-986E-CAB7A1073E6B}"/>
    <cellStyle name="40 % – uthevingsfarge 3 2 2 2" xfId="463" xr:uid="{2B768487-FB9D-4E75-BBE8-1C5ED87D8035}"/>
    <cellStyle name="40 % - uthevingsfarge 3 2 2 3" xfId="842" xr:uid="{FEF77B6A-89DD-4695-A368-DCFFFD1630B4}"/>
    <cellStyle name="40 % – uthevingsfarge 3 2 2 3" xfId="771" xr:uid="{C17EC8EB-6899-4E00-9E5C-81193E766ED6}"/>
    <cellStyle name="40 % - uthevingsfarge 3 2 2 4" xfId="894" xr:uid="{7A81C466-282B-45EF-A1E7-A77B9BA0A7B8}"/>
    <cellStyle name="40 % – uthevingsfarge 3 2 2 4" xfId="926" xr:uid="{51FC06BA-ACDF-4332-94FE-9DE13F581D5A}"/>
    <cellStyle name="40 % - uthevingsfarge 3 2 2 5" xfId="995" xr:uid="{CD21CD39-D2D7-4B23-B323-99E564E2DDA1}"/>
    <cellStyle name="40 % – uthevingsfarge 3 2 2 5" xfId="1024" xr:uid="{426F2135-EA8E-41D9-97BE-D11E4F5AC03D}"/>
    <cellStyle name="40 % - uthevingsfarge 3 2 2 6" xfId="1112" xr:uid="{70DF8C54-60B1-4133-94F2-0A31D6567F9A}"/>
    <cellStyle name="40 % – uthevingsfarge 3 2 2 6" xfId="1115" xr:uid="{8AA33938-1217-4AB9-84F1-8F20B39392CF}"/>
    <cellStyle name="40 % - uthevingsfarge 3 2 2 7" xfId="792" xr:uid="{D22C9980-CE8B-48BA-A50F-357F3FF7465E}"/>
    <cellStyle name="40 % – uthevingsfarge 3 2 2 7" xfId="1173" xr:uid="{2379CF87-539C-46C6-BFE3-1B375DC9F489}"/>
    <cellStyle name="40 % - uthevingsfarge 3 2 2 8" xfId="1235" xr:uid="{92409DDD-868A-4BB0-B62B-91C0720B6E3B}"/>
    <cellStyle name="40 % – uthevingsfarge 3 2 2 8" xfId="1155" xr:uid="{7DCBC0D9-44C5-4342-B717-08C0B8DBF0B3}"/>
    <cellStyle name="40 % - uthevingsfarge 3 2 2 9" xfId="1257" xr:uid="{04D04DC1-E825-486C-A617-87B900EAA7F4}"/>
    <cellStyle name="40 % – uthevingsfarge 3 2 2 9" xfId="1224" xr:uid="{C2CF72A5-FF8B-4F19-BF97-AEB8CB65C425}"/>
    <cellStyle name="40 % - uthevingsfarge 3 2 3" xfId="508" xr:uid="{5DE29CDA-912A-4C21-8173-31432CAC1FE9}"/>
    <cellStyle name="40 % – uthevingsfarge 3 2 3" xfId="284" xr:uid="{00000000-0005-0000-0000-000097000000}"/>
    <cellStyle name="40 % – uthevingsfarge 3 2 3 2" xfId="594" xr:uid="{8A9A6799-C275-4755-80C3-3850C2120F5C}"/>
    <cellStyle name="40 % - uthevingsfarge 3 2 4" xfId="815" xr:uid="{F6626BF2-8FC1-453D-BC93-1F333DCB8A38}"/>
    <cellStyle name="40 % – uthevingsfarge 3 2 4" xfId="108" xr:uid="{00000000-0005-0000-0000-000098000000}"/>
    <cellStyle name="40 % – uthevingsfarge 3 2 4 2" xfId="420" xr:uid="{5608B516-F622-44C0-AAE7-9D919E902DE0}"/>
    <cellStyle name="40 % - uthevingsfarge 3 2 5" xfId="862" xr:uid="{A5287BDF-B2BF-40A7-8D0B-C96143F8B662}"/>
    <cellStyle name="40 % – uthevingsfarge 3 2 5" xfId="77" xr:uid="{00000000-0005-0000-0000-000099000000}"/>
    <cellStyle name="40 % – uthevingsfarge 3 2 5 2" xfId="389" xr:uid="{C6850C69-4057-441D-8898-1BC53E578D90}"/>
    <cellStyle name="40 % - uthevingsfarge 3 2 6" xfId="967" xr:uid="{54A7885B-65AE-4050-B53D-54867377F0A7}"/>
    <cellStyle name="40 % – uthevingsfarge 3 2 6" xfId="355" xr:uid="{2DB28729-9D06-41EF-8B89-EE4AA6EC35DA}"/>
    <cellStyle name="40 % - uthevingsfarge 3 2 7" xfId="1120" xr:uid="{9DD82BD5-7264-4925-AFAC-03E6C89FF415}"/>
    <cellStyle name="40 % – uthevingsfarge 3 2 7" xfId="666" xr:uid="{DD023C97-6BED-469A-86FB-B242888AC311}"/>
    <cellStyle name="40 % - uthevingsfarge 3 2 8" xfId="1194" xr:uid="{E05F1AAD-1F64-4467-A53D-E933D1D4BDD6}"/>
    <cellStyle name="40 % – uthevingsfarge 3 2 8" xfId="422" xr:uid="{BBDC207A-2792-43E2-933E-3A323786F939}"/>
    <cellStyle name="40 % - uthevingsfarge 3 2 9" xfId="1212" xr:uid="{08459C92-C1BF-43C5-9E40-D231F11BF10D}"/>
    <cellStyle name="40 % – uthevingsfarge 3 2 9" xfId="738" xr:uid="{42FBE6DB-1762-493B-8A13-7B4929C11E63}"/>
    <cellStyle name="40 % - uthevingsfarge 3 3" xfId="237" xr:uid="{00000000-0005-0000-0000-00009A000000}"/>
    <cellStyle name="40 % – uthevingsfarge 3 3" xfId="63" xr:uid="{00000000-0005-0000-0000-00009B000000}"/>
    <cellStyle name="40 % – uthevingsfarge 3 3 10" xfId="1153" xr:uid="{EE3E86A2-3FA0-45EF-851A-A59116956FB5}"/>
    <cellStyle name="40 % - uthevingsfarge 3 3 2" xfId="548" xr:uid="{7A3BD1FE-8C57-4391-A815-07B4888722CB}"/>
    <cellStyle name="40 % – uthevingsfarge 3 3 2" xfId="171" xr:uid="{00000000-0005-0000-0000-00009C000000}"/>
    <cellStyle name="40 % – uthevingsfarge 3 3 2 2" xfId="483" xr:uid="{4E03F696-0AD5-4DB4-94DD-B87DDE68C566}"/>
    <cellStyle name="40 % - uthevingsfarge 3 3 3" xfId="855" xr:uid="{5040BFFC-29BE-444A-A072-1E275E206ABD}"/>
    <cellStyle name="40 % – uthevingsfarge 3 3 3" xfId="375" xr:uid="{D11CF53E-2807-45BD-8257-47C30FE93619}"/>
    <cellStyle name="40 % - uthevingsfarge 3 3 4" xfId="886" xr:uid="{9B146339-673D-4731-B755-07832C10D31A}"/>
    <cellStyle name="40 % – uthevingsfarge 3 3 4" xfId="686" xr:uid="{91170573-7FCB-45A5-A986-0B598B727972}"/>
    <cellStyle name="40 % - uthevingsfarge 3 3 5" xfId="988" xr:uid="{A4F1239C-BC17-44F0-8AAA-4908FB62A4A2}"/>
    <cellStyle name="40 % – uthevingsfarge 3 3 5" xfId="498" xr:uid="{2E425C33-1B7C-4CEA-BE5F-84C02339E933}"/>
    <cellStyle name="40 % - uthevingsfarge 3 3 6" xfId="939" xr:uid="{B376E8AF-9CAB-427E-80C8-27E5C5BB8A87}"/>
    <cellStyle name="40 % – uthevingsfarge 3 3 6" xfId="809" xr:uid="{A5503577-5420-4C54-B92F-8063BA67857F}"/>
    <cellStyle name="40 % - uthevingsfarge 3 3 7" xfId="1176" xr:uid="{36235C10-E1A4-413E-BBB0-C3427DB7D2D2}"/>
    <cellStyle name="40 % – uthevingsfarge 3 3 7" xfId="667" xr:uid="{24A008E7-DD14-400A-A530-58DCD66720C5}"/>
    <cellStyle name="40 % - uthevingsfarge 3 3 8" xfId="1223" xr:uid="{44D629BF-7E58-49A0-A911-5C988801FA9A}"/>
    <cellStyle name="40 % – uthevingsfarge 3 3 8" xfId="1204" xr:uid="{D10AE666-54BA-4662-9EF7-C221BD0E05DF}"/>
    <cellStyle name="40 % - uthevingsfarge 3 3 9" xfId="1266" xr:uid="{756265A5-4544-454B-961C-B645E5D8832A}"/>
    <cellStyle name="40 % – uthevingsfarge 3 3 9" xfId="1209" xr:uid="{C1F1932B-71A1-4D76-B00E-571DDEBFA00C}"/>
    <cellStyle name="40 % - uthevingsfarge 3 4" xfId="210" xr:uid="{00000000-0005-0000-0000-00009D000000}"/>
    <cellStyle name="40 % – uthevingsfarge 3 4" xfId="92" xr:uid="{00000000-0005-0000-0000-00009E000000}"/>
    <cellStyle name="40 % - uthevingsfarge 3 4 2" xfId="521" xr:uid="{7A8DDCA4-0DFF-4715-8234-D7474EB38D2D}"/>
    <cellStyle name="40 % – uthevingsfarge 3 4 2" xfId="404" xr:uid="{BAA9827D-7F52-4287-8436-8BADECA7F2F0}"/>
    <cellStyle name="40 % - uthevingsfarge 3 4 3" xfId="829" xr:uid="{31AFC051-F2A9-4441-9594-F034C1B06BD6}"/>
    <cellStyle name="40 % – uthevingsfarge 3 4 3" xfId="714" xr:uid="{4C61289E-74CD-4DE4-A4F5-D44DC498BD2D}"/>
    <cellStyle name="40 % - uthevingsfarge 3 4 4" xfId="920" xr:uid="{58D96F29-E2D0-4EE1-8162-20419C2DB1B0}"/>
    <cellStyle name="40 % – uthevingsfarge 3 4 4" xfId="721" xr:uid="{C9DAAD58-D108-4756-88E8-5366A649627C}"/>
    <cellStyle name="40 % - uthevingsfarge 3 4 5" xfId="1019" xr:uid="{28E601D5-142A-43E4-83D2-B8A5E812AD57}"/>
    <cellStyle name="40 % – uthevingsfarge 3 4 5" xfId="751" xr:uid="{882542B5-6147-441C-8E52-8B671F870FC6}"/>
    <cellStyle name="40 % - uthevingsfarge 3 4 6" xfId="877" xr:uid="{0D3CFEE4-9750-4AE2-BB6C-8A95D0529EEE}"/>
    <cellStyle name="40 % – uthevingsfarge 3 4 6" xfId="972" xr:uid="{D32304BB-33CE-4251-A972-0177CA14BF94}"/>
    <cellStyle name="40 % - uthevingsfarge 3 4 7" xfId="1183" xr:uid="{0E9E3DAD-7F4A-4196-89FF-A38D178C76BD}"/>
    <cellStyle name="40 % – uthevingsfarge 3 4 7" xfId="964" xr:uid="{6816A9CB-0F50-458B-981E-932152F95002}"/>
    <cellStyle name="40 % - uthevingsfarge 3 4 8" xfId="1200" xr:uid="{2B3F7216-421C-4B59-96D0-B57E3D74884D}"/>
    <cellStyle name="40 % – uthevingsfarge 3 4 8" xfId="1198" xr:uid="{BCC4C25B-ED98-45B7-8805-476E1B087722}"/>
    <cellStyle name="40 % - uthevingsfarge 3 4 9" xfId="1286" xr:uid="{4F362C58-ABF9-436E-99BC-D088B72FD10D}"/>
    <cellStyle name="40 % – uthevingsfarge 3 4 9" xfId="1260" xr:uid="{B5DB0400-8BF1-43E9-92AB-D06DF614EB1B}"/>
    <cellStyle name="40 % – uthevingsfarge 3 5" xfId="105" xr:uid="{00000000-0005-0000-0000-00009F000000}"/>
    <cellStyle name="40 % – uthevingsfarge 3 5 2" xfId="417" xr:uid="{6B599AC2-1011-495E-8F5B-C5ACEE28B4FB}"/>
    <cellStyle name="40 % – uthevingsfarge 3 6" xfId="309" xr:uid="{00000000-0005-0000-0000-0000A0000000}"/>
    <cellStyle name="40 % – uthevingsfarge 3 6 2" xfId="619" xr:uid="{2431BA44-A20E-42EE-9033-AB89F6863D67}"/>
    <cellStyle name="40 % – uthevingsfarge 3 7" xfId="285" xr:uid="{00000000-0005-0000-0000-0000A1000000}"/>
    <cellStyle name="40 % – uthevingsfarge 3 7 2" xfId="595" xr:uid="{1B4C4669-FC71-4D55-A62B-F9A09C59A76C}"/>
    <cellStyle name="40 % – uthevingsfarge 3 8" xfId="454" xr:uid="{D88308E2-7BAC-4177-B153-B0FAC703726F}"/>
    <cellStyle name="40 % – uthevingsfarge 3 9" xfId="762" xr:uid="{AD4C5D28-7D3F-4A6D-A234-1FB02CE62A0D}"/>
    <cellStyle name="40 % – uthevingsfarge 4" xfId="119" builtinId="43" customBuiltin="1"/>
    <cellStyle name="40 % – uthevingsfarge 4 10" xfId="748" xr:uid="{5014B4E1-D6A7-4A21-A484-1415B84A23A6}"/>
    <cellStyle name="40 % - uthevingsfarge 4 2" xfId="198" xr:uid="{00000000-0005-0000-0000-0000A3000000}"/>
    <cellStyle name="40 % – uthevingsfarge 4 2" xfId="46" xr:uid="{00000000-0005-0000-0000-0000A4000000}"/>
    <cellStyle name="40 % - uthevingsfarge 4 2 10" xfId="1282" xr:uid="{0946A31E-2717-488C-90CC-EE50908C4079}"/>
    <cellStyle name="40 % – uthevingsfarge 4 2 10" xfId="1001" xr:uid="{C7A96FC7-A495-4663-9721-599B615C1C68}"/>
    <cellStyle name="40 % - uthevingsfarge 4 2 2" xfId="226" xr:uid="{00000000-0005-0000-0000-0000A5000000}"/>
    <cellStyle name="40 % – uthevingsfarge 4 2 2" xfId="154" xr:uid="{00000000-0005-0000-0000-0000A6000000}"/>
    <cellStyle name="40 % - uthevingsfarge 4 2 2 2" xfId="537" xr:uid="{40B51D49-C206-4C17-B477-975BC198786E}"/>
    <cellStyle name="40 % – uthevingsfarge 4 2 2 2" xfId="466" xr:uid="{368DD2AC-601C-4D6C-B8D9-C4A409DB9933}"/>
    <cellStyle name="40 % - uthevingsfarge 4 2 2 3" xfId="844" xr:uid="{F7D35ED3-6AC4-4796-A62C-666F370F843A}"/>
    <cellStyle name="40 % – uthevingsfarge 4 2 2 3" xfId="774" xr:uid="{4A9CABA0-C9C8-4F9B-9D2C-BB2FC9281999}"/>
    <cellStyle name="40 % - uthevingsfarge 4 2 2 4" xfId="699" xr:uid="{B4123173-B63F-4954-9E0C-55EA3F9240C8}"/>
    <cellStyle name="40 % – uthevingsfarge 4 2 2 4" xfId="927" xr:uid="{4409463B-FBD2-42AE-B5BE-2DA6ABBC310B}"/>
    <cellStyle name="40 % - uthevingsfarge 4 2 2 5" xfId="321" xr:uid="{ABA6DB70-5E9A-4F8E-8BA7-A3053206E3DA}"/>
    <cellStyle name="40 % – uthevingsfarge 4 2 2 5" xfId="1025" xr:uid="{2DA45450-CDE5-4659-884F-C5E4F775564C}"/>
    <cellStyle name="40 % - uthevingsfarge 4 2 2 6" xfId="315" xr:uid="{85608D59-3024-4F25-BB89-E97979B19A76}"/>
    <cellStyle name="40 % – uthevingsfarge 4 2 2 6" xfId="971" xr:uid="{2D5E13F3-6D1F-4FEA-A03B-8375909F5324}"/>
    <cellStyle name="40 % - uthevingsfarge 4 2 2 7" xfId="1154" xr:uid="{0E025039-6FDB-49F9-B663-BA044879F08F}"/>
    <cellStyle name="40 % – uthevingsfarge 4 2 2 7" xfId="437" xr:uid="{7E8E1C14-0ADD-451F-B283-21C39F8D5FAC}"/>
    <cellStyle name="40 % - uthevingsfarge 4 2 2 8" xfId="1030" xr:uid="{686CF7FA-4AE8-49C4-B03C-3379BC7C74B1}"/>
    <cellStyle name="40 % – uthevingsfarge 4 2 2 8" xfId="1236" xr:uid="{86F06C82-A8C3-42CE-AC19-E326DEEC5EF1}"/>
    <cellStyle name="40 % - uthevingsfarge 4 2 2 9" xfId="1216" xr:uid="{C8A1F217-ED19-4400-ACCA-17D050087279}"/>
    <cellStyle name="40 % – uthevingsfarge 4 2 2 9" xfId="1270" xr:uid="{E8578E61-8080-4E42-BE7D-DF16BC754949}"/>
    <cellStyle name="40 % - uthevingsfarge 4 2 3" xfId="510" xr:uid="{57CC5B90-88AF-4FCC-8A17-03DA1EEEA88D}"/>
    <cellStyle name="40 % – uthevingsfarge 4 2 3" xfId="287" xr:uid="{00000000-0005-0000-0000-0000A7000000}"/>
    <cellStyle name="40 % – uthevingsfarge 4 2 3 2" xfId="597" xr:uid="{BD1E65C2-7027-466A-AB45-64F447423BE3}"/>
    <cellStyle name="40 % - uthevingsfarge 4 2 4" xfId="817" xr:uid="{4326D49B-F048-4E26-ABEA-AB3D2C927988}"/>
    <cellStyle name="40 % – uthevingsfarge 4 2 4" xfId="307" xr:uid="{00000000-0005-0000-0000-0000A8000000}"/>
    <cellStyle name="40 % – uthevingsfarge 4 2 4 2" xfId="617" xr:uid="{A44DE768-68FF-4F8E-9901-EF87F50E658A}"/>
    <cellStyle name="40 % - uthevingsfarge 4 2 5" xfId="917" xr:uid="{8E5977B3-9AA3-4A4D-A753-879A37D9730F}"/>
    <cellStyle name="40 % – uthevingsfarge 4 2 5" xfId="282" xr:uid="{00000000-0005-0000-0000-0000A9000000}"/>
    <cellStyle name="40 % – uthevingsfarge 4 2 5 2" xfId="592" xr:uid="{160819B7-E84F-4D19-8C10-EA03D8D22676}"/>
    <cellStyle name="40 % - uthevingsfarge 4 2 6" xfId="1015" xr:uid="{C24D9EAF-163C-4714-9979-05434779B3C4}"/>
    <cellStyle name="40 % – uthevingsfarge 4 2 6" xfId="358" xr:uid="{6E47DFEB-7580-4FD4-A24A-A35203C9AA1E}"/>
    <cellStyle name="40 % - uthevingsfarge 4 2 7" xfId="1119" xr:uid="{C1311A0C-9264-4DEB-97A6-C962749745F4}"/>
    <cellStyle name="40 % – uthevingsfarge 4 2 7" xfId="669" xr:uid="{3887131A-1C43-4F34-8175-5774AB68A421}"/>
    <cellStyle name="40 % - uthevingsfarge 4 2 8" xfId="1193" xr:uid="{BFDA8433-CD77-4E72-A3D8-AF8823550E4D}"/>
    <cellStyle name="40 % – uthevingsfarge 4 2 8" xfId="783" xr:uid="{5E4A61CF-5BC9-49E5-9B56-7A1BC579EDBF}"/>
    <cellStyle name="40 % - uthevingsfarge 4 2 9" xfId="1256" xr:uid="{0EA7CC9D-CEC0-4ED2-AF99-95FEFBDA6C9F}"/>
    <cellStyle name="40 % – uthevingsfarge 4 2 9" xfId="725" xr:uid="{80F355B6-D32A-492A-B364-84FC2AA8E131}"/>
    <cellStyle name="40 % - uthevingsfarge 4 3" xfId="239" xr:uid="{00000000-0005-0000-0000-0000AA000000}"/>
    <cellStyle name="40 % – uthevingsfarge 4 3" xfId="66" xr:uid="{00000000-0005-0000-0000-0000AB000000}"/>
    <cellStyle name="40 % – uthevingsfarge 4 3 10" xfId="1258" xr:uid="{91EDD073-14FB-4B7A-B1B7-60008A5C850F}"/>
    <cellStyle name="40 % - uthevingsfarge 4 3 2" xfId="550" xr:uid="{179F0222-89DB-4A9F-BA52-45149203295C}"/>
    <cellStyle name="40 % – uthevingsfarge 4 3 2" xfId="174" xr:uid="{00000000-0005-0000-0000-0000AC000000}"/>
    <cellStyle name="40 % – uthevingsfarge 4 3 2 2" xfId="486" xr:uid="{12ADC2B5-80CE-4FB7-A0BF-7F6F269C95A0}"/>
    <cellStyle name="40 % - uthevingsfarge 4 3 3" xfId="857" xr:uid="{AFE2AFEC-FFB5-43F6-AEFA-E62DE3610F32}"/>
    <cellStyle name="40 % – uthevingsfarge 4 3 3" xfId="378" xr:uid="{08916E2E-7EE8-4AF4-B0CF-533A7724DC88}"/>
    <cellStyle name="40 % - uthevingsfarge 4 3 4" xfId="892" xr:uid="{43157126-06AD-4711-842C-103FB32D4353}"/>
    <cellStyle name="40 % – uthevingsfarge 4 3 4" xfId="689" xr:uid="{5297AFF4-811F-4FBA-AE5D-24DB4F64B0A7}"/>
    <cellStyle name="40 % - uthevingsfarge 4 3 5" xfId="993" xr:uid="{DE5C8C0C-FEF3-4E91-9632-C1576A6FE43C}"/>
    <cellStyle name="40 % – uthevingsfarge 4 3 5" xfId="946" xr:uid="{0FB4B922-10C7-4731-9B9D-2752D4E04F4E}"/>
    <cellStyle name="40 % - uthevingsfarge 4 3 6" xfId="1099" xr:uid="{86AB35C2-AD9C-4CEB-83A2-536FA8D5C723}"/>
    <cellStyle name="40 % – uthevingsfarge 4 3 6" xfId="1042" xr:uid="{47EB6CB7-55E4-49B0-BFD3-FEF5577555B9}"/>
    <cellStyle name="40 % - uthevingsfarge 4 3 7" xfId="1165" xr:uid="{B11D094A-F047-4520-87FA-6E49FEDB8B73}"/>
    <cellStyle name="40 % – uthevingsfarge 4 3 7" xfId="735" xr:uid="{3A505A47-2BCB-4ECA-A540-08260D05BC7C}"/>
    <cellStyle name="40 % - uthevingsfarge 4 3 8" xfId="1162" xr:uid="{30EFCAF1-FD7D-4BCA-A632-9958D06BA4AF}"/>
    <cellStyle name="40 % – uthevingsfarge 4 3 8" xfId="789" xr:uid="{51D93C3C-40DF-4591-BE4D-E763B4B37288}"/>
    <cellStyle name="40 % - uthevingsfarge 4 3 9" xfId="1295" xr:uid="{0C668E99-1B5A-472C-A223-CC7A8A79D8AD}"/>
    <cellStyle name="40 % – uthevingsfarge 4 3 9" xfId="1207" xr:uid="{ACD8538C-0B91-4133-9BAB-21AC9779DE48}"/>
    <cellStyle name="40 % - uthevingsfarge 4 4" xfId="212" xr:uid="{00000000-0005-0000-0000-0000AD000000}"/>
    <cellStyle name="40 % – uthevingsfarge 4 4" xfId="96" xr:uid="{00000000-0005-0000-0000-0000AE000000}"/>
    <cellStyle name="40 % - uthevingsfarge 4 4 2" xfId="523" xr:uid="{36155D8E-0675-4028-BE32-6DA7F1405295}"/>
    <cellStyle name="40 % – uthevingsfarge 4 4 2" xfId="408" xr:uid="{054651D4-EDB4-49DE-9CFD-240251C33864}"/>
    <cellStyle name="40 % - uthevingsfarge 4 4 3" xfId="831" xr:uid="{9780A97D-A279-44FE-82BC-CBE40FD44770}"/>
    <cellStyle name="40 % – uthevingsfarge 4 4 3" xfId="717" xr:uid="{BC76B892-80B0-4B89-AEDA-2A9DAE93AE53}"/>
    <cellStyle name="40 % - uthevingsfarge 4 4 4" xfId="916" xr:uid="{476AD5B3-E58F-4772-8C3B-B7A5857A6FC9}"/>
    <cellStyle name="40 % – uthevingsfarge 4 4 4" xfId="778" xr:uid="{25DBD724-3AD5-40B4-8AAD-FAA1F3CB138E}"/>
    <cellStyle name="40 % - uthevingsfarge 4 4 5" xfId="1014" xr:uid="{554722F1-53FB-41F9-9E31-EDC0C4B5C8BB}"/>
    <cellStyle name="40 % – uthevingsfarge 4 4 5" xfId="897" xr:uid="{E56813D6-7C02-42CD-B707-614597322A92}"/>
    <cellStyle name="40 % - uthevingsfarge 4 4 6" xfId="1108" xr:uid="{A456F9EA-045E-450A-805D-513E6985A07E}"/>
    <cellStyle name="40 % – uthevingsfarge 4 4 6" xfId="922" xr:uid="{6FDFAD4C-F447-49B2-926B-5D88394E0304}"/>
    <cellStyle name="40 % - uthevingsfarge 4 4 7" xfId="1079" xr:uid="{6CAD222D-E397-4E25-8BF3-59DFFB090853}"/>
    <cellStyle name="40 % – uthevingsfarge 4 4 7" xfId="1033" xr:uid="{3DE6C287-8094-4043-BEE1-133B0923100C}"/>
    <cellStyle name="40 % - uthevingsfarge 4 4 8" xfId="1129" xr:uid="{02C2ED72-87DE-4DB2-B433-DFA88D1B0D6E}"/>
    <cellStyle name="40 % – uthevingsfarge 4 4 8" xfId="1205" xr:uid="{F3B63DCF-23BE-4808-98C4-63C44F363604}"/>
    <cellStyle name="40 % - uthevingsfarge 4 4 9" xfId="1144" xr:uid="{60D6D1AB-A5AB-49B1-A5A5-D49DFBB7E5BD}"/>
    <cellStyle name="40 % – uthevingsfarge 4 4 9" xfId="1086" xr:uid="{25764D65-8E3A-4410-AE39-02966A3BC4AC}"/>
    <cellStyle name="40 % – uthevingsfarge 4 5" xfId="260" xr:uid="{00000000-0005-0000-0000-0000AF000000}"/>
    <cellStyle name="40 % – uthevingsfarge 4 5 2" xfId="570" xr:uid="{020D0C90-A730-4913-9E4A-C93F4E15F961}"/>
    <cellStyle name="40 % – uthevingsfarge 4 6" xfId="94" xr:uid="{00000000-0005-0000-0000-0000B0000000}"/>
    <cellStyle name="40 % – uthevingsfarge 4 6 2" xfId="406" xr:uid="{11B570DA-6DD9-41CD-8FF2-54747A7CFBEF}"/>
    <cellStyle name="40 % – uthevingsfarge 4 7" xfId="313" xr:uid="{00000000-0005-0000-0000-0000B1000000}"/>
    <cellStyle name="40 % – uthevingsfarge 4 7 2" xfId="623" xr:uid="{686B6C79-53FF-45D4-AC09-D3551CBFD819}"/>
    <cellStyle name="40 % – uthevingsfarge 4 8" xfId="431" xr:uid="{904D7B24-E8FA-4C09-8DAB-DD855026345E}"/>
    <cellStyle name="40 % – uthevingsfarge 4 9" xfId="739" xr:uid="{C79D8635-B1AC-45B3-9A43-D5C27276747A}"/>
    <cellStyle name="40 % – uthevingsfarge 5" xfId="136" builtinId="47" customBuiltin="1"/>
    <cellStyle name="40 % – uthevingsfarge 5 10" xfId="867" xr:uid="{2FFC9655-88D3-4679-9094-5CDE02C2634E}"/>
    <cellStyle name="40 % - uthevingsfarge 5 2" xfId="200" xr:uid="{00000000-0005-0000-0000-0000B3000000}"/>
    <cellStyle name="40 % – uthevingsfarge 5 2" xfId="49" xr:uid="{00000000-0005-0000-0000-0000B4000000}"/>
    <cellStyle name="40 % - uthevingsfarge 5 2 10" xfId="1146" xr:uid="{325517CC-3F33-4477-BCD0-D8215BADD930}"/>
    <cellStyle name="40 % – uthevingsfarge 5 2 10" xfId="1021" xr:uid="{B12B0D6D-AF8A-4F0D-9C46-50894BEFE136}"/>
    <cellStyle name="40 % - uthevingsfarge 5 2 2" xfId="228" xr:uid="{00000000-0005-0000-0000-0000B5000000}"/>
    <cellStyle name="40 % – uthevingsfarge 5 2 2" xfId="157" xr:uid="{00000000-0005-0000-0000-0000B6000000}"/>
    <cellStyle name="40 % - uthevingsfarge 5 2 2 2" xfId="539" xr:uid="{0BBF5ADB-8094-467E-9773-A322BDC36A3E}"/>
    <cellStyle name="40 % – uthevingsfarge 5 2 2 2" xfId="469" xr:uid="{6D56D5E4-4B6F-4064-8D2A-F5129CC3B51A}"/>
    <cellStyle name="40 % - uthevingsfarge 5 2 2 3" xfId="846" xr:uid="{10AFDDE6-4F30-464F-8C6E-56A8DD695F8D}"/>
    <cellStyle name="40 % – uthevingsfarge 5 2 2 3" xfId="777" xr:uid="{1063161F-946A-4F15-A7B7-7004FA2D9F33}"/>
    <cellStyle name="40 % - uthevingsfarge 5 2 2 4" xfId="727" xr:uid="{353381A2-E6B3-487D-98C6-8AF6490348DC}"/>
    <cellStyle name="40 % – uthevingsfarge 5 2 2 4" xfId="794" xr:uid="{DB53DDB5-18ED-491D-A359-9466381152CD}"/>
    <cellStyle name="40 % - uthevingsfarge 5 2 2 5" xfId="749" xr:uid="{880B6F5B-C2FE-45B3-B98A-9BE65CF98AFB}"/>
    <cellStyle name="40 % – uthevingsfarge 5 2 2 5" xfId="896" xr:uid="{520ABEA1-73EC-43DC-BD25-E01934050BCE}"/>
    <cellStyle name="40 % - uthevingsfarge 5 2 2 6" xfId="1076" xr:uid="{184DA5F2-448D-4B1A-A5BA-F924F248DA7D}"/>
    <cellStyle name="40 % – uthevingsfarge 5 2 2 6" xfId="1072" xr:uid="{7E06F742-B8FF-45E0-911A-4401C1E3803F}"/>
    <cellStyle name="40 % - uthevingsfarge 5 2 2 7" xfId="982" xr:uid="{FB4F79D2-FDD5-452E-9E42-6A0C5D9F65B2}"/>
    <cellStyle name="40 % – uthevingsfarge 5 2 2 7" xfId="1167" xr:uid="{CD960EE9-1D88-4515-9AAB-45641FF5DAE5}"/>
    <cellStyle name="40 % - uthevingsfarge 5 2 2 8" xfId="1227" xr:uid="{17E7B332-169E-4BEF-BB28-F3D2CF408315}"/>
    <cellStyle name="40 % – uthevingsfarge 5 2 2 8" xfId="1251" xr:uid="{B2881397-9DE3-4A73-8299-FBB5B97F88AF}"/>
    <cellStyle name="40 % - uthevingsfarge 5 2 2 9" xfId="647" xr:uid="{BE91F69D-8F0C-466A-8B18-495AD0F617B8}"/>
    <cellStyle name="40 % – uthevingsfarge 5 2 2 9" xfId="954" xr:uid="{A59C32DD-7ECF-4662-9DCD-3EAC9114DCAC}"/>
    <cellStyle name="40 % - uthevingsfarge 5 2 3" xfId="512" xr:uid="{7A3F0A18-ACFD-4E2D-B55A-B310D62F2690}"/>
    <cellStyle name="40 % – uthevingsfarge 5 2 3" xfId="290" xr:uid="{00000000-0005-0000-0000-0000B7000000}"/>
    <cellStyle name="40 % – uthevingsfarge 5 2 3 2" xfId="600" xr:uid="{40D3B6F8-133D-4E5B-AB70-BB565D4D5D1C}"/>
    <cellStyle name="40 % - uthevingsfarge 5 2 4" xfId="819" xr:uid="{AC1CF04E-6665-40AA-B6DA-2B4F3EA6DD19}"/>
    <cellStyle name="40 % – uthevingsfarge 5 2 4" xfId="305" xr:uid="{00000000-0005-0000-0000-0000B8000000}"/>
    <cellStyle name="40 % – uthevingsfarge 5 2 4 2" xfId="615" xr:uid="{ACEE44F4-74D4-4126-803A-CC6E9839938B}"/>
    <cellStyle name="40 % - uthevingsfarge 5 2 5" xfId="878" xr:uid="{E4ACC6D0-BABC-48F9-A2ED-BBDF01BB7DA3}"/>
    <cellStyle name="40 % – uthevingsfarge 5 2 5" xfId="312" xr:uid="{00000000-0005-0000-0000-0000B9000000}"/>
    <cellStyle name="40 % – uthevingsfarge 5 2 5 2" xfId="622" xr:uid="{94639C10-9061-43A3-A3A5-D5B898FF3F84}"/>
    <cellStyle name="40 % - uthevingsfarge 5 2 6" xfId="981" xr:uid="{0A0C7499-2165-4814-B318-38FFDB93A39A}"/>
    <cellStyle name="40 % – uthevingsfarge 5 2 6" xfId="361" xr:uid="{85C10BFD-9F45-42F9-9CE7-9D2BCFB56940}"/>
    <cellStyle name="40 % - uthevingsfarge 5 2 7" xfId="1118" xr:uid="{4D8C63E0-D1E7-4B4A-B564-D81360E18E35}"/>
    <cellStyle name="40 % – uthevingsfarge 5 2 7" xfId="672" xr:uid="{F973F3C5-3999-452B-ABE3-357D2C7FAA97}"/>
    <cellStyle name="40 % - uthevingsfarge 5 2 8" xfId="1192" xr:uid="{37F6D036-3FAA-4F21-B29F-5A1CC2CDA129}"/>
    <cellStyle name="40 % – uthevingsfarge 5 2 8" xfId="763" xr:uid="{BAEBD78A-9144-42BB-A087-99D2B973D421}"/>
    <cellStyle name="40 % - uthevingsfarge 5 2 9" xfId="1255" xr:uid="{988F96B8-A98D-4668-B705-98B92102C1A1}"/>
    <cellStyle name="40 % – uthevingsfarge 5 2 9" xfId="800" xr:uid="{C8C4E747-E1D5-4D8D-BEDE-286160221B5A}"/>
    <cellStyle name="40 % - uthevingsfarge 5 3" xfId="241" xr:uid="{00000000-0005-0000-0000-0000BA000000}"/>
    <cellStyle name="40 % – uthevingsfarge 5 3" xfId="69" xr:uid="{00000000-0005-0000-0000-0000BB000000}"/>
    <cellStyle name="40 % – uthevingsfarge 5 3 10" xfId="923" xr:uid="{312DA421-88C1-48DC-9C58-D201A7B7E3B0}"/>
    <cellStyle name="40 % - uthevingsfarge 5 3 2" xfId="552" xr:uid="{935D5069-F621-43F2-A77F-A8792CBCF14B}"/>
    <cellStyle name="40 % – uthevingsfarge 5 3 2" xfId="177" xr:uid="{00000000-0005-0000-0000-0000BC000000}"/>
    <cellStyle name="40 % – uthevingsfarge 5 3 2 2" xfId="489" xr:uid="{8002C16C-6C22-48D4-BB0E-075B49BC630F}"/>
    <cellStyle name="40 % - uthevingsfarge 5 3 3" xfId="859" xr:uid="{B70BB0AC-0CE6-4B6C-A76C-59BA422DEE2F}"/>
    <cellStyle name="40 % – uthevingsfarge 5 3 3" xfId="381" xr:uid="{526AC9B7-8F46-4ABB-86D2-FC83A568AA88}"/>
    <cellStyle name="40 % - uthevingsfarge 5 3 4" xfId="423" xr:uid="{F6863ACA-6514-4750-8634-CE77C33CDE40}"/>
    <cellStyle name="40 % – uthevingsfarge 5 3 4" xfId="692" xr:uid="{074EE712-092A-4947-9D7B-76DA6696F1F7}"/>
    <cellStyle name="40 % - uthevingsfarge 5 3 5" xfId="963" xr:uid="{B7C92EEB-798E-4A46-9AF8-B320253F70A7}"/>
    <cellStyle name="40 % – uthevingsfarge 5 3 5" xfId="501" xr:uid="{AE371CEA-D4F8-49A2-91AF-10EE81E08B63}"/>
    <cellStyle name="40 % - uthevingsfarge 5 3 6" xfId="1089" xr:uid="{7FFD07B9-A2AC-4DD5-8F53-3EAD62B89270}"/>
    <cellStyle name="40 % – uthevingsfarge 5 3 6" xfId="729" xr:uid="{C4883F29-81BC-45DE-9A82-50CA877A9BDA}"/>
    <cellStyle name="40 % - uthevingsfarge 5 3 7" xfId="1048" xr:uid="{E2631FB7-7548-41DA-A4D5-4E5F213479D7}"/>
    <cellStyle name="40 % – uthevingsfarge 5 3 7" xfId="805" xr:uid="{3AB81985-0D72-4BF7-8530-CDF49FA7440B}"/>
    <cellStyle name="40 % - uthevingsfarge 5 3 8" xfId="1229" xr:uid="{606D96BC-344C-4786-8465-BCB37236CF04}"/>
    <cellStyle name="40 % – uthevingsfarge 5 3 8" xfId="1056" xr:uid="{21E738AC-D699-4A7F-9A3A-21058A45D487}"/>
    <cellStyle name="40 % - uthevingsfarge 5 3 9" xfId="1297" xr:uid="{A63D92D8-FAA7-4B01-B983-25EFB00959A8}"/>
    <cellStyle name="40 % – uthevingsfarge 5 3 9" xfId="1178" xr:uid="{AF6DB143-0490-4004-B1ED-3E64A80FFFE9}"/>
    <cellStyle name="40 % - uthevingsfarge 5 4" xfId="214" xr:uid="{00000000-0005-0000-0000-0000BD000000}"/>
    <cellStyle name="40 % – uthevingsfarge 5 4" xfId="99" xr:uid="{00000000-0005-0000-0000-0000BE000000}"/>
    <cellStyle name="40 % - uthevingsfarge 5 4 2" xfId="525" xr:uid="{F4BAA183-70A9-4A8C-8E34-70E5E981F7FF}"/>
    <cellStyle name="40 % – uthevingsfarge 5 4 2" xfId="411" xr:uid="{AA3A5FB7-C045-4478-AD85-7AA71DEA52AA}"/>
    <cellStyle name="40 % - uthevingsfarge 5 4 3" xfId="833" xr:uid="{89FC5700-B758-46D4-A795-2B31C766E549}"/>
    <cellStyle name="40 % – uthevingsfarge 5 4 3" xfId="720" xr:uid="{0448FD66-8034-4E18-AE64-CC59CD9D7C41}"/>
    <cellStyle name="40 % - uthevingsfarge 5 4 4" xfId="874" xr:uid="{951AD13F-3B29-416C-880D-C2500AB86AD0}"/>
    <cellStyle name="40 % – uthevingsfarge 5 4 4" xfId="718" xr:uid="{7534E57F-C949-464E-A446-1BCCA72EA230}"/>
    <cellStyle name="40 % - uthevingsfarge 5 4 5" xfId="978" xr:uid="{CAE8009D-9A60-48ED-B55C-235E7CDED465}"/>
    <cellStyle name="40 % – uthevingsfarge 5 4 5" xfId="673" xr:uid="{02AB53FE-0BB6-4AA6-A130-2B7B4B8F2322}"/>
    <cellStyle name="40 % - uthevingsfarge 5 4 6" xfId="940" xr:uid="{5E34BA10-B077-480B-AEEA-D3510AB48880}"/>
    <cellStyle name="40 % – uthevingsfarge 5 4 6" xfId="1035" xr:uid="{45BC71E4-7B31-4CE7-B881-BA064F4FC2EE}"/>
    <cellStyle name="40 % - uthevingsfarge 5 4 7" xfId="1186" xr:uid="{04EF6D79-A6C9-440B-9DFC-FEEBDEBED5EA}"/>
    <cellStyle name="40 % – uthevingsfarge 5 4 7" xfId="1132" xr:uid="{A32875B6-CDE7-43BF-92AA-A2C3B3B59E8E}"/>
    <cellStyle name="40 % - uthevingsfarge 5 4 8" xfId="1225" xr:uid="{465F3EB1-8DD1-49B5-A274-FABD1452FDB9}"/>
    <cellStyle name="40 % – uthevingsfarge 5 4 8" xfId="1055" xr:uid="{2FB7FB76-2A30-49B6-A0FF-93DBCBEDE884}"/>
    <cellStyle name="40 % - uthevingsfarge 5 4 9" xfId="1284" xr:uid="{885D6548-6032-4041-98D1-4B7FB27A04BA}"/>
    <cellStyle name="40 % – uthevingsfarge 5 4 9" xfId="1259" xr:uid="{4C7DA1E2-A260-4232-95EA-50EB51072600}"/>
    <cellStyle name="40 % – uthevingsfarge 5 5" xfId="262" xr:uid="{00000000-0005-0000-0000-0000BF000000}"/>
    <cellStyle name="40 % – uthevingsfarge 5 5 2" xfId="572" xr:uid="{52937454-9B6B-4929-9198-4547148C6175}"/>
    <cellStyle name="40 % – uthevingsfarge 5 6" xfId="294" xr:uid="{00000000-0005-0000-0000-0000C0000000}"/>
    <cellStyle name="40 % – uthevingsfarge 5 6 2" xfId="604" xr:uid="{F1FE0598-EE15-4D4C-B064-404C5064D435}"/>
    <cellStyle name="40 % – uthevingsfarge 5 7" xfId="258" xr:uid="{00000000-0005-0000-0000-0000C1000000}"/>
    <cellStyle name="40 % – uthevingsfarge 5 7 2" xfId="568" xr:uid="{63135C97-C543-4849-AA62-6623B608DEAA}"/>
    <cellStyle name="40 % – uthevingsfarge 5 8" xfId="448" xr:uid="{CFDB2CBE-DDB3-4182-983A-19864D16453A}"/>
    <cellStyle name="40 % – uthevingsfarge 5 9" xfId="756" xr:uid="{4769381E-A470-4CF4-B7EA-879DFBE50DBD}"/>
    <cellStyle name="40 % – uthevingsfarge 6" xfId="133" builtinId="51" customBuiltin="1"/>
    <cellStyle name="40 % – uthevingsfarge 6 10" xfId="937" xr:uid="{81EB6B0D-0B76-4C34-B66E-0EB30DE123A6}"/>
    <cellStyle name="40 % - uthevingsfarge 6 2" xfId="202" xr:uid="{00000000-0005-0000-0000-0000C3000000}"/>
    <cellStyle name="40 % – uthevingsfarge 6 2" xfId="52" xr:uid="{00000000-0005-0000-0000-0000C4000000}"/>
    <cellStyle name="40 % - uthevingsfarge 6 2 10" xfId="1274" xr:uid="{A9A72969-CFC1-42F8-80B6-8FD3185B6C06}"/>
    <cellStyle name="40 % – uthevingsfarge 6 2 10" xfId="1134" xr:uid="{78461B3E-97F2-42F7-BD4D-2DE34878C573}"/>
    <cellStyle name="40 % - uthevingsfarge 6 2 2" xfId="230" xr:uid="{00000000-0005-0000-0000-0000C5000000}"/>
    <cellStyle name="40 % – uthevingsfarge 6 2 2" xfId="160" xr:uid="{00000000-0005-0000-0000-0000C6000000}"/>
    <cellStyle name="40 % - uthevingsfarge 6 2 2 2" xfId="541" xr:uid="{29932799-9044-4AB3-86D7-14E6241F1C95}"/>
    <cellStyle name="40 % – uthevingsfarge 6 2 2 2" xfId="472" xr:uid="{D716B7C7-9F70-4E83-9EF2-283237DDBEC4}"/>
    <cellStyle name="40 % - uthevingsfarge 6 2 2 3" xfId="848" xr:uid="{BB1739E2-1603-4342-8CB0-94878C07B1AE}"/>
    <cellStyle name="40 % – uthevingsfarge 6 2 2 3" xfId="780" xr:uid="{390735B3-7318-4727-918A-B894B2AAD05B}"/>
    <cellStyle name="40 % - uthevingsfarge 6 2 2 4" xfId="908" xr:uid="{8388F5A5-3952-4DDC-8C52-6318C60659C3}"/>
    <cellStyle name="40 % – uthevingsfarge 6 2 2 4" xfId="902" xr:uid="{FF9BC937-A1D6-4101-8058-E722519EEBC4}"/>
    <cellStyle name="40 % - uthevingsfarge 6 2 2 5" xfId="1007" xr:uid="{182A7788-8BBA-408D-94F8-85CDA5C7053A}"/>
    <cellStyle name="40 % – uthevingsfarge 6 2 2 5" xfId="1002" xr:uid="{22A23D49-4889-4D4C-93F3-8A6A0CE777A1}"/>
    <cellStyle name="40 % - uthevingsfarge 6 2 2 6" xfId="934" xr:uid="{4E0E765D-F7F1-4C54-AFDC-48F267E91BDD}"/>
    <cellStyle name="40 % – uthevingsfarge 6 2 2 6" xfId="1111" xr:uid="{014B8EA9-D0F8-4113-AB80-580256136837}"/>
    <cellStyle name="40 % - uthevingsfarge 6 2 2 7" xfId="1164" xr:uid="{62F67B69-41BF-496F-8E33-29FC98F7125D}"/>
    <cellStyle name="40 % – uthevingsfarge 6 2 2 7" xfId="893" xr:uid="{53D2908C-C37E-4B02-BF62-8AC35EC1B7C4}"/>
    <cellStyle name="40 % - uthevingsfarge 6 2 2 8" xfId="1161" xr:uid="{E583997C-9AF6-4150-BDBF-DB2F1D7D0142}"/>
    <cellStyle name="40 % – uthevingsfarge 6 2 2 8" xfId="1158" xr:uid="{ED550F01-B5BB-444E-BF86-863589FC979C}"/>
    <cellStyle name="40 % - uthevingsfarge 6 2 2 9" xfId="1264" xr:uid="{2ED1C1DF-C32A-4C5C-98F8-3D9B1FF61710}"/>
    <cellStyle name="40 % – uthevingsfarge 6 2 2 9" xfId="1262" xr:uid="{FC05E907-FE83-40B6-9887-43664C51C52D}"/>
    <cellStyle name="40 % - uthevingsfarge 6 2 3" xfId="514" xr:uid="{26D767AA-400F-48E0-853C-714EADDD802B}"/>
    <cellStyle name="40 % – uthevingsfarge 6 2 3" xfId="292" xr:uid="{00000000-0005-0000-0000-0000C7000000}"/>
    <cellStyle name="40 % – uthevingsfarge 6 2 3 2" xfId="602" xr:uid="{1DBD5CF9-1CE3-4407-9B77-052AC9DDD552}"/>
    <cellStyle name="40 % - uthevingsfarge 6 2 4" xfId="821" xr:uid="{089EF075-0651-484D-999D-3123C2DDAFD3}"/>
    <cellStyle name="40 % – uthevingsfarge 6 2 4" xfId="274" xr:uid="{00000000-0005-0000-0000-0000C8000000}"/>
    <cellStyle name="40 % – uthevingsfarge 6 2 4 2" xfId="584" xr:uid="{39594717-8F0E-4CCD-97C2-E43F4BE4B071}"/>
    <cellStyle name="40 % - uthevingsfarge 6 2 5" xfId="925" xr:uid="{8761C706-7259-4E28-AC46-A4F8BE71F111}"/>
    <cellStyle name="40 % – uthevingsfarge 6 2 5" xfId="310" xr:uid="{00000000-0005-0000-0000-0000C9000000}"/>
    <cellStyle name="40 % – uthevingsfarge 6 2 5 2" xfId="620" xr:uid="{EFF2BC1D-0D49-4963-BAFE-12AB652CE5FE}"/>
    <cellStyle name="40 % - uthevingsfarge 6 2 6" xfId="1023" xr:uid="{52378968-C678-43A1-8FEA-305FEDF4B01E}"/>
    <cellStyle name="40 % – uthevingsfarge 6 2 6" xfId="364" xr:uid="{04E68545-1D2A-4350-8E4E-47D7225A4D48}"/>
    <cellStyle name="40 % - uthevingsfarge 6 2 7" xfId="1117" xr:uid="{F60D19A9-326D-45CB-BB0F-449DF61483CB}"/>
    <cellStyle name="40 % – uthevingsfarge 6 2 7" xfId="675" xr:uid="{B003954E-4827-47E2-B67E-A8BD48A90590}"/>
    <cellStyle name="40 % - uthevingsfarge 6 2 8" xfId="1128" xr:uid="{5EBDA264-3804-42F1-85C8-0AFD0F4F6126}"/>
    <cellStyle name="40 % – uthevingsfarge 6 2 8" xfId="948" xr:uid="{507AF6C0-B950-4D9A-8A1C-954B046CEDDC}"/>
    <cellStyle name="40 % - uthevingsfarge 6 2 9" xfId="1254" xr:uid="{4C579020-65E5-4444-B6A8-036746053D19}"/>
    <cellStyle name="40 % – uthevingsfarge 6 2 9" xfId="1044" xr:uid="{625D4629-8D5F-49D7-AFDA-CC86F9BE8EF1}"/>
    <cellStyle name="40 % - uthevingsfarge 6 3" xfId="243" xr:uid="{00000000-0005-0000-0000-0000CA000000}"/>
    <cellStyle name="40 % – uthevingsfarge 6 3" xfId="72" xr:uid="{00000000-0005-0000-0000-0000CB000000}"/>
    <cellStyle name="40 % – uthevingsfarge 6 3 10" xfId="435" xr:uid="{8E22CF75-DEE5-4A08-B53F-D4E794C48D5C}"/>
    <cellStyle name="40 % - uthevingsfarge 6 3 2" xfId="554" xr:uid="{ECF6099A-C4AD-450C-AD0D-20A3D9E62BBA}"/>
    <cellStyle name="40 % – uthevingsfarge 6 3 2" xfId="180" xr:uid="{00000000-0005-0000-0000-0000CC000000}"/>
    <cellStyle name="40 % – uthevingsfarge 6 3 2 2" xfId="492" xr:uid="{8A5061F8-3C19-4493-B3AD-202C24A38889}"/>
    <cellStyle name="40 % - uthevingsfarge 6 3 3" xfId="861" xr:uid="{6854BAD9-7EA0-4071-A2A3-3AC438444210}"/>
    <cellStyle name="40 % – uthevingsfarge 6 3 3" xfId="384" xr:uid="{173C4804-CAF3-423C-A730-37F607C408BF}"/>
    <cellStyle name="40 % - uthevingsfarge 6 3 4" xfId="966" xr:uid="{F92D3D08-5ACA-4E7A-8C24-66B1BF1501F8}"/>
    <cellStyle name="40 % – uthevingsfarge 6 3 4" xfId="695" xr:uid="{209E485C-948B-40DB-A4AA-33F9D0162DEE}"/>
    <cellStyle name="40 % - uthevingsfarge 6 3 5" xfId="1058" xr:uid="{857A6567-CB4D-484A-B56E-861F9EED45C0}"/>
    <cellStyle name="40 % – uthevingsfarge 6 3 5" xfId="443" xr:uid="{68B67973-B7A1-4773-B5CA-C1FF5555B804}"/>
    <cellStyle name="40 % - uthevingsfarge 6 3 6" xfId="952" xr:uid="{D6A46FC3-F655-450D-BEA3-1984FE60A8BD}"/>
    <cellStyle name="40 % – uthevingsfarge 6 3 6" xfId="736" xr:uid="{41077B35-60DD-486F-8DCE-091E965D8BDF}"/>
    <cellStyle name="40 % - uthevingsfarge 6 3 7" xfId="1131" xr:uid="{703DB7AC-8359-4FB4-B953-7CF69B05CC69}"/>
    <cellStyle name="40 % – uthevingsfarge 6 3 7" xfId="806" xr:uid="{09408BC4-692F-4FDD-8DCD-65097DE8E13A}"/>
    <cellStyle name="40 % - uthevingsfarge 6 3 8" xfId="1101" xr:uid="{96DDA15B-8A6C-480B-8FE6-38BDA58AD24D}"/>
    <cellStyle name="40 % – uthevingsfarge 6 3 8" xfId="1138" xr:uid="{1A6C2AF6-1FA4-45F2-86F8-3499DB635FEF}"/>
    <cellStyle name="40 % - uthevingsfarge 6 3 9" xfId="1299" xr:uid="{5F8F21B7-74F8-4DE8-A16C-08F5A1DD93E5}"/>
    <cellStyle name="40 % – uthevingsfarge 6 3 9" xfId="1206" xr:uid="{F4147CE5-5922-4622-8517-15AF9F685F95}"/>
    <cellStyle name="40 % - uthevingsfarge 6 4" xfId="216" xr:uid="{00000000-0005-0000-0000-0000CD000000}"/>
    <cellStyle name="40 % – uthevingsfarge 6 4" xfId="102" xr:uid="{00000000-0005-0000-0000-0000CE000000}"/>
    <cellStyle name="40 % - uthevingsfarge 6 4 2" xfId="527" xr:uid="{71C0458C-1396-464A-8B3A-7E7B653BAF41}"/>
    <cellStyle name="40 % – uthevingsfarge 6 4 2" xfId="414" xr:uid="{D816DDC4-49E2-47B5-862E-0C128C872E4B}"/>
    <cellStyle name="40 % - uthevingsfarge 6 4 3" xfId="835" xr:uid="{72C525EC-C1F0-4C9E-9EC8-39182CEFB0AC}"/>
    <cellStyle name="40 % – uthevingsfarge 6 4 3" xfId="723" xr:uid="{8E014378-B7CB-4AE0-BA3F-BA26D34A046A}"/>
    <cellStyle name="40 % - uthevingsfarge 6 4 4" xfId="912" xr:uid="{0AEA3542-3353-4E91-8506-7ACBA125AD23}"/>
    <cellStyle name="40 % – uthevingsfarge 6 4 4" xfId="690" xr:uid="{B70D8A86-9896-49D8-A6BF-A4B8E60FCAC4}"/>
    <cellStyle name="40 % - uthevingsfarge 6 4 5" xfId="1010" xr:uid="{AA4C22FD-68D2-4F11-A1B0-DF4A045B23BB}"/>
    <cellStyle name="40 % – uthevingsfarge 6 4 5" xfId="322" xr:uid="{A4C4A5D9-E4A3-4BD3-8598-8800747844E0}"/>
    <cellStyle name="40 % - uthevingsfarge 6 4 6" xfId="1110" xr:uid="{A175B2ED-603F-4F20-909F-64C2C06FF625}"/>
    <cellStyle name="40 % – uthevingsfarge 6 4 6" xfId="798" xr:uid="{C32B8797-8D94-4543-87ED-127B0C268C98}"/>
    <cellStyle name="40 % - uthevingsfarge 6 4 7" xfId="949" xr:uid="{4E6FE710-7F89-42FB-AF13-F91B13C672B0}"/>
    <cellStyle name="40 % – uthevingsfarge 6 4 7" xfId="1045" xr:uid="{7833E37B-94A6-475F-82AB-B22775683631}"/>
    <cellStyle name="40 % - uthevingsfarge 6 4 8" xfId="1107" xr:uid="{AAECAEE5-0075-452C-BF57-645F989AA515}"/>
    <cellStyle name="40 % – uthevingsfarge 6 4 8" xfId="1150" xr:uid="{3D48D009-0B33-442F-B363-4A7A05CDA5B6}"/>
    <cellStyle name="40 % - uthevingsfarge 6 4 9" xfId="1279" xr:uid="{9F06741C-BC8B-4501-AA69-C457C5FB9CFB}"/>
    <cellStyle name="40 % – uthevingsfarge 6 4 9" xfId="1292" xr:uid="{E63D2E4D-D522-46C6-83CA-CE1C13AEFD4B}"/>
    <cellStyle name="40 % – uthevingsfarge 6 5" xfId="264" xr:uid="{00000000-0005-0000-0000-0000CF000000}"/>
    <cellStyle name="40 % – uthevingsfarge 6 5 2" xfId="574" xr:uid="{84F294DB-33F2-4009-980D-D5C5983C191C}"/>
    <cellStyle name="40 % – uthevingsfarge 6 6" xfId="299" xr:uid="{00000000-0005-0000-0000-0000D0000000}"/>
    <cellStyle name="40 % – uthevingsfarge 6 6 2" xfId="609" xr:uid="{207485F0-0B03-4B3C-8D61-F6ED25A2BA3F}"/>
    <cellStyle name="40 % – uthevingsfarge 6 7" xfId="268" xr:uid="{00000000-0005-0000-0000-0000D1000000}"/>
    <cellStyle name="40 % – uthevingsfarge 6 7 2" xfId="578" xr:uid="{BB62814D-18EE-4B2B-9B14-B83E6E4D9724}"/>
    <cellStyle name="40 % – uthevingsfarge 6 8" xfId="445" xr:uid="{A18AFB6A-3933-405C-9C36-4C16A777766D}"/>
    <cellStyle name="40 % – uthevingsfarge 6 9" xfId="753" xr:uid="{05F68535-8C23-4724-A818-7CF13DE4ACF5}"/>
    <cellStyle name="40% - uthevingsfarge 1" xfId="630" xr:uid="{A00293DE-0AF3-4BCD-96C7-27F93182BF8F}"/>
    <cellStyle name="40% - uthevingsfarge 1 2" xfId="250" xr:uid="{00000000-0005-0000-0000-0000D8000000}"/>
    <cellStyle name="40% - uthevingsfarge 1 2 2" xfId="561" xr:uid="{5BE38B05-77F8-4A49-B327-98D5EF8645BA}"/>
    <cellStyle name="40% - uthevingsfarge 2" xfId="631" xr:uid="{82555B42-72CE-4F46-9B40-1881BB7B416C}"/>
    <cellStyle name="40% - uthevingsfarge 2 2" xfId="251" xr:uid="{00000000-0005-0000-0000-0000D9000000}"/>
    <cellStyle name="40% - uthevingsfarge 2 2 2" xfId="562" xr:uid="{6800E748-BDD9-4B03-86EA-95C2F9E37237}"/>
    <cellStyle name="40% - uthevingsfarge 3" xfId="632" xr:uid="{44BA604D-C6B1-40DC-B921-A9527DA4F9EC}"/>
    <cellStyle name="40% - uthevingsfarge 3 2" xfId="252" xr:uid="{00000000-0005-0000-0000-0000DA000000}"/>
    <cellStyle name="40% - uthevingsfarge 3 2 2" xfId="563" xr:uid="{79401C38-AE53-4F33-A4AA-93D09C25DBEB}"/>
    <cellStyle name="40% - uthevingsfarge 4" xfId="633" xr:uid="{3E69457A-4DF2-42C4-BEB8-C3B848617298}"/>
    <cellStyle name="40% - uthevingsfarge 4 2" xfId="253" xr:uid="{00000000-0005-0000-0000-0000DB000000}"/>
    <cellStyle name="40% - uthevingsfarge 4 2 2" xfId="564" xr:uid="{7EA1EACD-EE48-473F-AD55-2189F966163D}"/>
    <cellStyle name="40% - uthevingsfarge 5" xfId="634" xr:uid="{4FF4C32C-8605-43F2-851E-0F43D674D1B8}"/>
    <cellStyle name="40% - uthevingsfarge 5 2" xfId="254" xr:uid="{00000000-0005-0000-0000-0000DC000000}"/>
    <cellStyle name="40% - uthevingsfarge 5 2 2" xfId="565" xr:uid="{6A714EAD-B817-4216-B0A7-9DF4057D501C}"/>
    <cellStyle name="40% - uthevingsfarge 6" xfId="635" xr:uid="{BB75ED4D-2090-42D9-95D7-CD65139D976B}"/>
    <cellStyle name="40% - uthevingsfarge 6 2" xfId="255" xr:uid="{00000000-0005-0000-0000-0000DD000000}"/>
    <cellStyle name="40% - uthevingsfarge 6 2 2" xfId="566" xr:uid="{1FF89E4D-A40F-466B-9E58-14AB01A0FEDB}"/>
    <cellStyle name="5. Tabell-kropp hf" xfId="5" xr:uid="{00000000-0005-0000-0000-0000DE000000}"/>
    <cellStyle name="60 % – uthevingsfarge 1" xfId="130" builtinId="32" customBuiltin="1"/>
    <cellStyle name="60 % – uthevingsfarge 1 2" xfId="38" xr:uid="{00000000-0005-0000-0000-0000E0000000}"/>
    <cellStyle name="60 % – uthevingsfarge 1 2 2" xfId="146" xr:uid="{00000000-0005-0000-0000-0000E1000000}"/>
    <cellStyle name="60 % – uthevingsfarge 1 2 2 2" xfId="458" xr:uid="{9190EB4F-FD75-43B2-A565-8F4EE3FFC7B1}"/>
    <cellStyle name="60 % – uthevingsfarge 1 2 3" xfId="350" xr:uid="{410621CD-BAB7-4AA6-BA8E-287D20AE3C4A}"/>
    <cellStyle name="60 % – uthevingsfarge 1 3" xfId="58" xr:uid="{00000000-0005-0000-0000-0000E2000000}"/>
    <cellStyle name="60 % – uthevingsfarge 1 3 2" xfId="166" xr:uid="{00000000-0005-0000-0000-0000E3000000}"/>
    <cellStyle name="60 % – uthevingsfarge 1 3 2 2" xfId="478" xr:uid="{C4695A12-CF39-45C1-83BC-E4135E0E0CB8}"/>
    <cellStyle name="60 % – uthevingsfarge 1 3 3" xfId="370" xr:uid="{15DA8097-2215-4A6B-8B70-26443BAC1AC0}"/>
    <cellStyle name="60 % – uthevingsfarge 1 4" xfId="125" xr:uid="{00000000-0005-0000-0000-0000E4000000}"/>
    <cellStyle name="60 % – uthevingsfarge 1 5" xfId="87" xr:uid="{00000000-0005-0000-0000-0000E5000000}"/>
    <cellStyle name="60 % – uthevingsfarge 1 5 2" xfId="399" xr:uid="{96652455-9DE4-4242-AD12-F2610B2522F4}"/>
    <cellStyle name="60 % – uthevingsfarge 1 6" xfId="442" xr:uid="{8B9A6F02-2AF6-4B01-9815-013B544886E9}"/>
    <cellStyle name="60 % – uthevingsfarge 2" xfId="128" builtinId="36" customBuiltin="1"/>
    <cellStyle name="60 % – uthevingsfarge 2 2" xfId="41" xr:uid="{00000000-0005-0000-0000-0000E7000000}"/>
    <cellStyle name="60 % – uthevingsfarge 2 2 2" xfId="149" xr:uid="{00000000-0005-0000-0000-0000E8000000}"/>
    <cellStyle name="60 % – uthevingsfarge 2 2 2 2" xfId="461" xr:uid="{0279C81A-D940-45B5-BA81-CA1A863BEF1E}"/>
    <cellStyle name="60 % – uthevingsfarge 2 2 3" xfId="353" xr:uid="{4C42E752-F2F2-4572-B8AC-6187D043D8A1}"/>
    <cellStyle name="60 % – uthevingsfarge 2 3" xfId="61" xr:uid="{00000000-0005-0000-0000-0000E9000000}"/>
    <cellStyle name="60 % – uthevingsfarge 2 3 2" xfId="169" xr:uid="{00000000-0005-0000-0000-0000EA000000}"/>
    <cellStyle name="60 % – uthevingsfarge 2 3 2 2" xfId="481" xr:uid="{AA1A076F-B15C-479B-966C-9286E64F7A01}"/>
    <cellStyle name="60 % – uthevingsfarge 2 3 3" xfId="373" xr:uid="{78BC0D65-5D3D-48A6-803E-992933C51849}"/>
    <cellStyle name="60 % – uthevingsfarge 2 4" xfId="127" xr:uid="{00000000-0005-0000-0000-0000EB000000}"/>
    <cellStyle name="60 % – uthevingsfarge 2 5" xfId="90" xr:uid="{00000000-0005-0000-0000-0000EC000000}"/>
    <cellStyle name="60 % – uthevingsfarge 2 5 2" xfId="402" xr:uid="{31083376-9C84-4DDD-B5F0-3452A6B951DD}"/>
    <cellStyle name="60 % – uthevingsfarge 2 6" xfId="440" xr:uid="{2E7DF2B4-4680-404C-8BC3-76CDA276385B}"/>
    <cellStyle name="60 % – uthevingsfarge 3" xfId="126" builtinId="40" customBuiltin="1"/>
    <cellStyle name="60 % – uthevingsfarge 3 2" xfId="44" xr:uid="{00000000-0005-0000-0000-0000EE000000}"/>
    <cellStyle name="60 % – uthevingsfarge 3 2 2" xfId="152" xr:uid="{00000000-0005-0000-0000-0000EF000000}"/>
    <cellStyle name="60 % – uthevingsfarge 3 2 2 2" xfId="464" xr:uid="{FF4E4F98-7A34-4E4D-8CA1-84EFDD6BD067}"/>
    <cellStyle name="60 % – uthevingsfarge 3 2 3" xfId="356" xr:uid="{09E9E06A-BA98-4B15-87CC-76C92A5EA468}"/>
    <cellStyle name="60 % – uthevingsfarge 3 3" xfId="64" xr:uid="{00000000-0005-0000-0000-0000F0000000}"/>
    <cellStyle name="60 % – uthevingsfarge 3 3 2" xfId="172" xr:uid="{00000000-0005-0000-0000-0000F1000000}"/>
    <cellStyle name="60 % – uthevingsfarge 3 3 2 2" xfId="484" xr:uid="{B912A380-7E82-4A62-A55D-0F07F5A6409E}"/>
    <cellStyle name="60 % – uthevingsfarge 3 3 3" xfId="376" xr:uid="{13E765AF-1BBB-4D1B-AF2C-7557D02574BA}"/>
    <cellStyle name="60 % – uthevingsfarge 3 4" xfId="129" xr:uid="{00000000-0005-0000-0000-0000F2000000}"/>
    <cellStyle name="60 % – uthevingsfarge 3 5" xfId="93" xr:uid="{00000000-0005-0000-0000-0000F3000000}"/>
    <cellStyle name="60 % – uthevingsfarge 3 5 2" xfId="405" xr:uid="{B479C451-02C1-4DCC-8324-ED98164A6F27}"/>
    <cellStyle name="60 % – uthevingsfarge 3 6" xfId="438" xr:uid="{39D30F5D-C5DD-4046-B943-087530F005E5}"/>
    <cellStyle name="60 % – uthevingsfarge 4" xfId="124" builtinId="44" customBuiltin="1"/>
    <cellStyle name="60 % – uthevingsfarge 4 2" xfId="47" xr:uid="{00000000-0005-0000-0000-0000F5000000}"/>
    <cellStyle name="60 % – uthevingsfarge 4 2 2" xfId="155" xr:uid="{00000000-0005-0000-0000-0000F6000000}"/>
    <cellStyle name="60 % – uthevingsfarge 4 2 2 2" xfId="467" xr:uid="{B530ABAC-E247-4AF1-B91F-79882B7191C4}"/>
    <cellStyle name="60 % – uthevingsfarge 4 2 3" xfId="359" xr:uid="{D9C57CCA-762C-4844-89E6-19C2F97D6AA5}"/>
    <cellStyle name="60 % – uthevingsfarge 4 3" xfId="67" xr:uid="{00000000-0005-0000-0000-0000F7000000}"/>
    <cellStyle name="60 % – uthevingsfarge 4 3 2" xfId="175" xr:uid="{00000000-0005-0000-0000-0000F8000000}"/>
    <cellStyle name="60 % – uthevingsfarge 4 3 2 2" xfId="487" xr:uid="{656A2880-2983-44CF-9656-9C985C8A2236}"/>
    <cellStyle name="60 % – uthevingsfarge 4 3 3" xfId="379" xr:uid="{D6934406-3A37-4769-9B5B-65857BD0E639}"/>
    <cellStyle name="60 % – uthevingsfarge 4 4" xfId="131" xr:uid="{00000000-0005-0000-0000-0000F9000000}"/>
    <cellStyle name="60 % – uthevingsfarge 4 5" xfId="97" xr:uid="{00000000-0005-0000-0000-0000FA000000}"/>
    <cellStyle name="60 % – uthevingsfarge 4 5 2" xfId="409" xr:uid="{AD8A5122-554C-4C38-9C6F-3422233031C9}"/>
    <cellStyle name="60 % – uthevingsfarge 4 6" xfId="436" xr:uid="{7F72178F-4E42-46F4-8153-D864B257D911}"/>
    <cellStyle name="60 % – uthevingsfarge 5" xfId="135" builtinId="48" customBuiltin="1"/>
    <cellStyle name="60 % – uthevingsfarge 5 2" xfId="50" xr:uid="{00000000-0005-0000-0000-0000FC000000}"/>
    <cellStyle name="60 % – uthevingsfarge 5 2 2" xfId="158" xr:uid="{00000000-0005-0000-0000-0000FD000000}"/>
    <cellStyle name="60 % – uthevingsfarge 5 2 2 2" xfId="470" xr:uid="{BDAFC80E-CAF2-4C85-85E0-A2EC53C32D41}"/>
    <cellStyle name="60 % – uthevingsfarge 5 2 3" xfId="362" xr:uid="{9E90C729-6C99-46C5-BFB6-59A99666E17D}"/>
    <cellStyle name="60 % – uthevingsfarge 5 3" xfId="70" xr:uid="{00000000-0005-0000-0000-0000FE000000}"/>
    <cellStyle name="60 % – uthevingsfarge 5 3 2" xfId="178" xr:uid="{00000000-0005-0000-0000-0000FF000000}"/>
    <cellStyle name="60 % – uthevingsfarge 5 3 2 2" xfId="490" xr:uid="{05857BCB-DF07-4B5F-BE2B-28C195C793B3}"/>
    <cellStyle name="60 % – uthevingsfarge 5 3 3" xfId="382" xr:uid="{C1CFAA0C-3C4C-42BB-95E5-F4AA642F7375}"/>
    <cellStyle name="60 % – uthevingsfarge 5 4" xfId="134" xr:uid="{00000000-0005-0000-0000-000000010000}"/>
    <cellStyle name="60 % – uthevingsfarge 5 5" xfId="100" xr:uid="{00000000-0005-0000-0000-000001010000}"/>
    <cellStyle name="60 % – uthevingsfarge 5 5 2" xfId="412" xr:uid="{34AE4F6C-AD27-498C-880A-DB23862E60A6}"/>
    <cellStyle name="60 % – uthevingsfarge 5 6" xfId="447" xr:uid="{5F6F7AF3-8A03-4010-98B4-EC62E1930BCC}"/>
    <cellStyle name="60 % – uthevingsfarge 6" xfId="132" builtinId="52" customBuiltin="1"/>
    <cellStyle name="60 % – uthevingsfarge 6 2" xfId="53" xr:uid="{00000000-0005-0000-0000-000003010000}"/>
    <cellStyle name="60 % – uthevingsfarge 6 2 2" xfId="161" xr:uid="{00000000-0005-0000-0000-000004010000}"/>
    <cellStyle name="60 % – uthevingsfarge 6 2 2 2" xfId="473" xr:uid="{93ABAED4-E7AC-4B64-BE2B-DA61FEE5C131}"/>
    <cellStyle name="60 % – uthevingsfarge 6 2 3" xfId="365" xr:uid="{11541265-5148-440D-8642-57C027CACB3B}"/>
    <cellStyle name="60 % – uthevingsfarge 6 3" xfId="73" xr:uid="{00000000-0005-0000-0000-000005010000}"/>
    <cellStyle name="60 % – uthevingsfarge 6 3 2" xfId="181" xr:uid="{00000000-0005-0000-0000-000006010000}"/>
    <cellStyle name="60 % – uthevingsfarge 6 3 2 2" xfId="493" xr:uid="{74A63A38-DA9E-4908-A9C7-9115EC52CC4C}"/>
    <cellStyle name="60 % – uthevingsfarge 6 3 3" xfId="385" xr:uid="{966CD383-FF9B-4416-9397-A6CE7BFDB948}"/>
    <cellStyle name="60 % – uthevingsfarge 6 4" xfId="137" xr:uid="{00000000-0005-0000-0000-000007010000}"/>
    <cellStyle name="60 % – uthevingsfarge 6 5" xfId="103" xr:uid="{00000000-0005-0000-0000-000008010000}"/>
    <cellStyle name="60 % – uthevingsfarge 6 5 2" xfId="415" xr:uid="{7F6E759E-E7AF-4AF0-9BC0-2BEC4069D176}"/>
    <cellStyle name="60 % – uthevingsfarge 6 6" xfId="444" xr:uid="{502A0F08-58F1-4EF0-ABC4-43F4835E2D2A}"/>
    <cellStyle name="60% - uthevingsfarge 1" xfId="636" xr:uid="{09592277-54A7-4C00-AED9-224FEF55A00C}"/>
    <cellStyle name="60% - uthevingsfarge 2" xfId="637" xr:uid="{D7A6D37F-B9BA-4E3C-9BCE-732BBD08523D}"/>
    <cellStyle name="60% - uthevingsfarge 3" xfId="638" xr:uid="{70273999-572A-49F1-BEB4-1638885233C7}"/>
    <cellStyle name="60% - uthevingsfarge 4" xfId="639" xr:uid="{A77F8242-EB9A-451C-A034-C12E67E3B215}"/>
    <cellStyle name="60% - uthevingsfarge 5" xfId="640" xr:uid="{AAC69E54-1964-47C4-8870-12C942FA68AB}"/>
    <cellStyle name="60% - uthevingsfarge 6" xfId="641" xr:uid="{55EF274D-04BF-4C91-88FF-B6556D2074FC}"/>
    <cellStyle name="8. Tabell-kilde" xfId="6" xr:uid="{00000000-0005-0000-0000-00000F010000}"/>
    <cellStyle name="9. Tabell-note" xfId="7" xr:uid="{00000000-0005-0000-0000-000010010000}"/>
    <cellStyle name="Accent1" xfId="23" xr:uid="{00000000-0005-0000-0000-000011010000}"/>
    <cellStyle name="Accent1 2" xfId="336" xr:uid="{7CC093DF-2812-460D-98CA-261C7813CC17}"/>
    <cellStyle name="Accent2" xfId="24" xr:uid="{00000000-0005-0000-0000-000012010000}"/>
    <cellStyle name="Accent2 2" xfId="337" xr:uid="{8E41140B-CA5C-4161-861B-3F0508A27222}"/>
    <cellStyle name="Accent3" xfId="25" xr:uid="{00000000-0005-0000-0000-000013010000}"/>
    <cellStyle name="Accent3 2" xfId="338" xr:uid="{DA1D8204-6932-4079-BE07-522A2B22629E}"/>
    <cellStyle name="Accent4" xfId="26" xr:uid="{00000000-0005-0000-0000-000014010000}"/>
    <cellStyle name="Accent4 2" xfId="339" xr:uid="{DBC8A743-1852-4ED0-8D87-8B2F00954248}"/>
    <cellStyle name="Accent5" xfId="27" xr:uid="{00000000-0005-0000-0000-000015010000}"/>
    <cellStyle name="Accent5 2" xfId="340" xr:uid="{BB6C27D3-354A-4252-95D5-EE343E30C291}"/>
    <cellStyle name="Accent6" xfId="28" xr:uid="{00000000-0005-0000-0000-000016010000}"/>
    <cellStyle name="Accent6 2" xfId="341" xr:uid="{4C414BF2-6F8C-4D34-9D50-8E08B31B7A9A}"/>
    <cellStyle name="Bad" xfId="17" hidden="1" xr:uid="{00000000-0005-0000-0000-000017010000}"/>
    <cellStyle name="Bad 2" xfId="681" hidden="1" xr:uid="{137CA4DD-FEFE-45B1-AA9A-00F3F042EC5F}"/>
    <cellStyle name="Bad 2" xfId="743" hidden="1" xr:uid="{17F90A07-EEB8-43C0-8226-AC7462C04F30}"/>
    <cellStyle name="Bad 2" xfId="330" hidden="1" xr:uid="{66D823AF-DC90-4F5A-BCEF-00794DE2BD5C}"/>
    <cellStyle name="Bad 2" xfId="515" hidden="1" xr:uid="{DDA19E94-AB96-409A-848B-F4AAED228D95}"/>
    <cellStyle name="Bad 2" xfId="1240" hidden="1" xr:uid="{AFFCE0C0-C0FB-4AC8-A6D1-962CDF204CF8}"/>
    <cellStyle name="Bad 2" xfId="973" hidden="1" xr:uid="{F1B5E016-0A12-4C80-B1FC-7118139FCBCB}"/>
    <cellStyle name="Bad 2" xfId="319" hidden="1" xr:uid="{64507B5C-8CED-4791-9B7D-050B1DC72681}"/>
    <cellStyle name="Bad 2" xfId="1018" hidden="1" xr:uid="{5A408D8D-BB77-4478-9A2E-08FB502E0315}"/>
    <cellStyle name="Beregning" xfId="182" builtinId="22" customBuiltin="1"/>
    <cellStyle name="Beregning 2" xfId="494" xr:uid="{98D88FE0-70EA-4525-AE9A-39695ECD3C6E}"/>
    <cellStyle name="Check Cell" xfId="20" xr:uid="{00000000-0005-0000-0000-00001A010000}"/>
    <cellStyle name="Check Cell 2" xfId="333" xr:uid="{5BD5255E-1D10-414E-A994-5F0B53645B56}"/>
    <cellStyle name="Dårlig" xfId="33" builtinId="27" customBuiltin="1"/>
    <cellStyle name="Explanatory Text" xfId="21" xr:uid="{00000000-0005-0000-0000-00001D010000}"/>
    <cellStyle name="Explanatory Text 2" xfId="334" xr:uid="{6BC02BF1-7DB9-4A3A-9A32-379E086D9222}"/>
    <cellStyle name="Forklarende tekst 2" xfId="643" xr:uid="{ED551839-1A04-406E-A22F-789B9ABA59E2}"/>
    <cellStyle name="God" xfId="16" builtinId="26" hidden="1" customBuiltin="1"/>
    <cellStyle name="God" xfId="183" builtinId="26" customBuiltin="1"/>
    <cellStyle name="God 2" xfId="329" hidden="1" xr:uid="{C4611BBF-9B5C-42C2-BFE4-6EB2C4E0EE83}"/>
    <cellStyle name="God 2" xfId="495" xr:uid="{BB7D0720-C3E1-4CE6-97C8-E56F455E80DF}"/>
    <cellStyle name="God 3" xfId="866" hidden="1" xr:uid="{BA6C84EC-4CF1-45F1-8CC5-9A70147D5208}"/>
    <cellStyle name="God 3" xfId="346" hidden="1" xr:uid="{5F8DE5E5-606D-4889-B1A1-C9323DA256F5}"/>
    <cellStyle name="God 3" xfId="1261" hidden="1" xr:uid="{1DB2B730-E494-4451-AF4F-6C7B71B344DD}"/>
    <cellStyle name="God 3" xfId="642" hidden="1" xr:uid="{D8E64EF6-5FC0-444A-9060-65A2289D1ADB}"/>
    <cellStyle name="God 3" xfId="803" hidden="1" xr:uid="{632C7A67-FF2B-40F5-B927-FFE806BF4FEF}"/>
    <cellStyle name="God 3" xfId="1125" hidden="1" xr:uid="{31EB54F9-47ED-4E14-BF96-486EE2C63BEF}"/>
    <cellStyle name="God 3" xfId="314" hidden="1" xr:uid="{B2F98EB2-4BF6-40ED-8177-E4C182FDD3B4}"/>
    <cellStyle name="Heading 1" xfId="12" xr:uid="{00000000-0005-0000-0000-000022010000}"/>
    <cellStyle name="Heading 1 2" xfId="325" xr:uid="{AA2FC3D8-72DF-45FA-97E4-48F66A3DFA80}"/>
    <cellStyle name="Heading 2" xfId="13" xr:uid="{00000000-0005-0000-0000-000023010000}"/>
    <cellStyle name="Heading 2 2" xfId="326" xr:uid="{0F38A8FF-6EBB-47E5-A6B3-A6F4E5C07788}"/>
    <cellStyle name="Heading 3" xfId="14" xr:uid="{00000000-0005-0000-0000-000024010000}"/>
    <cellStyle name="Heading 3 2" xfId="327" xr:uid="{EF02C6C6-A458-4C20-A362-30D6AE9F9DC5}"/>
    <cellStyle name="Heading 4" xfId="15" xr:uid="{00000000-0005-0000-0000-000025010000}"/>
    <cellStyle name="Heading 4 2" xfId="328" xr:uid="{F01F9F5B-670D-488F-A46C-54426C152988}"/>
    <cellStyle name="Hyperkobling" xfId="8" builtinId="8"/>
    <cellStyle name="Hyperkobling 2" xfId="189" xr:uid="{00000000-0005-0000-0000-000027010000}"/>
    <cellStyle name="Inndata" xfId="184" builtinId="20" customBuiltin="1"/>
    <cellStyle name="Inndata 2" xfId="496" xr:uid="{40FFD146-AC9A-4D90-8A36-F0944FC11915}"/>
    <cellStyle name="Koblet celle" xfId="185" builtinId="24" customBuiltin="1"/>
    <cellStyle name="Koblet celle 2" xfId="497" xr:uid="{5E6859A4-05BD-4E17-85CA-25C71A84A2E3}"/>
    <cellStyle name="Komma" xfId="10" builtinId="3"/>
    <cellStyle name="Komma 2" xfId="110" xr:uid="{00000000-0005-0000-0000-00002C010000}"/>
    <cellStyle name="Komma 3" xfId="203" xr:uid="{00000000-0005-0000-0000-00002D010000}"/>
    <cellStyle name="Kontrollcelle 2" xfId="644" xr:uid="{F7FAD8E2-D57D-4ECD-9300-67A4CF1DA498}"/>
    <cellStyle name="Merknad 2" xfId="35" xr:uid="{00000000-0005-0000-0000-000030010000}"/>
    <cellStyle name="Merknad 2 2" xfId="217" xr:uid="{00000000-0005-0000-0000-000031010000}"/>
    <cellStyle name="Merknad 2 2 2" xfId="528" xr:uid="{4789143F-0ED6-442D-9640-A9044C47E166}"/>
    <cellStyle name="Merknad 2 3" xfId="143" xr:uid="{00000000-0005-0000-0000-000032010000}"/>
    <cellStyle name="Merknad 2 3 2" xfId="455" xr:uid="{152F7881-FB5F-4807-87EF-5646BB9B28AA}"/>
    <cellStyle name="Merknad 2 4" xfId="347" xr:uid="{9ECE12D2-DA32-4BCE-A9A0-3C8DC45C4DD5}"/>
    <cellStyle name="Merknad 3" xfId="55" xr:uid="{00000000-0005-0000-0000-000033010000}"/>
    <cellStyle name="Merknad 3 2" xfId="218" xr:uid="{00000000-0005-0000-0000-000034010000}"/>
    <cellStyle name="Merknad 3 2 2" xfId="529" xr:uid="{BC88ADC3-20DE-4916-9FEA-19BF97F2004F}"/>
    <cellStyle name="Merknad 3 3" xfId="163" xr:uid="{00000000-0005-0000-0000-000035010000}"/>
    <cellStyle name="Merknad 3 3 2" xfId="475" xr:uid="{98C6F3E9-1F79-42BA-9600-F7E5A02E1B40}"/>
    <cellStyle name="Merknad 3 4" xfId="367" xr:uid="{DD167A72-A7E2-4BFC-A86A-8360F16B1328}"/>
    <cellStyle name="Merknad 4" xfId="231" xr:uid="{00000000-0005-0000-0000-000036010000}"/>
    <cellStyle name="Merknad 4 2" xfId="542" xr:uid="{46466AC6-CA15-45DC-BAAC-78F4E2CD24B6}"/>
    <cellStyle name="Merknad 5" xfId="82" xr:uid="{00000000-0005-0000-0000-000037010000}"/>
    <cellStyle name="Merknad 5 2" xfId="394" xr:uid="{CD924426-2EDB-4FF4-B5BE-F40C68C623D2}"/>
    <cellStyle name="Merknad 6" xfId="645" xr:uid="{BCA51CDC-102F-4A64-81DC-75C5E579B5E2}"/>
    <cellStyle name="Neutral" xfId="18" xr:uid="{00000000-0005-0000-0000-000038010000}"/>
    <cellStyle name="Neutral 2" xfId="331" xr:uid="{16ACE82F-A4F8-46AA-B9DB-59577D054055}"/>
    <cellStyle name="Normal" xfId="0" builtinId="0" customBuiltin="1"/>
    <cellStyle name="Normal 2" xfId="31" xr:uid="{00000000-0005-0000-0000-00003A010000}"/>
    <cellStyle name="Normal 2 2" xfId="256" xr:uid="{00000000-0005-0000-0000-00003B010000}"/>
    <cellStyle name="Normal 2 3" xfId="140" xr:uid="{00000000-0005-0000-0000-00003C010000}"/>
    <cellStyle name="Normal 2 3 2" xfId="452" xr:uid="{8EA7B808-C9AF-4DB1-A438-B810D5B59B27}"/>
    <cellStyle name="Normal 2 4" xfId="344" xr:uid="{73CFB856-DDFD-4DE3-B3F3-A15E66301F73}"/>
    <cellStyle name="Normal 2_A.2.1" xfId="646" xr:uid="{445C4EE3-D120-481F-A4B8-C405CE5D10C0}"/>
    <cellStyle name="Normal 3" xfId="54" xr:uid="{00000000-0005-0000-0000-00003D010000}"/>
    <cellStyle name="Normal 3 2" xfId="257" xr:uid="{00000000-0005-0000-0000-00003E010000}"/>
    <cellStyle name="Normal 3 3" xfId="162" xr:uid="{00000000-0005-0000-0000-00003F010000}"/>
    <cellStyle name="Normal 3 3 2" xfId="474" xr:uid="{AC380E6C-72A3-4DFE-ADA3-8B9273C14AD3}"/>
    <cellStyle name="Normal 3 4" xfId="366" xr:uid="{CB762651-D196-472B-A380-F03E12CC443C}"/>
    <cellStyle name="Normal 3_A.2.10" xfId="661" xr:uid="{5B418E27-AB33-4561-AF50-D0D849B5211A}"/>
    <cellStyle name="Normal 4" xfId="104" xr:uid="{00000000-0005-0000-0000-000040010000}"/>
    <cellStyle name="Normal 4 2" xfId="416" xr:uid="{B6653ECB-3258-4969-9C95-EAD1A1BD1912}"/>
    <cellStyle name="Normal 5" xfId="74" xr:uid="{00000000-0005-0000-0000-000041010000}"/>
    <cellStyle name="Normal 5 2" xfId="386" xr:uid="{E9DB1DA2-4206-48AA-814A-8D011B311D54}"/>
    <cellStyle name="Note" xfId="186" xr:uid="{00000000-0005-0000-0000-000042010000}"/>
    <cellStyle name="Nøytral 2" xfId="34" xr:uid="{00000000-0005-0000-0000-000044010000}"/>
    <cellStyle name="Nøytral 3" xfId="116" xr:uid="{00000000-0005-0000-0000-000045010000}"/>
    <cellStyle name="Output" xfId="19" xr:uid="{00000000-0005-0000-0000-000046010000}"/>
    <cellStyle name="Output 2" xfId="332" xr:uid="{89843D2D-7A36-40D1-AAF2-8C0DA47DEC38}"/>
    <cellStyle name="Overskrift 1 2" xfId="648" xr:uid="{9577330D-EFF4-4C4D-9B8F-7427E9412C31}"/>
    <cellStyle name="Overskrift 2 2" xfId="649" xr:uid="{4131D595-F119-40D9-8E27-F57F6978DE2C}"/>
    <cellStyle name="Overskrift 3 2" xfId="650" xr:uid="{30BAEF03-732C-45E1-B609-23499998BBCD}"/>
    <cellStyle name="Overskrift 4 2" xfId="651" xr:uid="{3CDAD374-72FE-4F22-B70A-572C8AB20EB5}"/>
    <cellStyle name="Prosent" xfId="9" builtinId="5"/>
    <cellStyle name="Prosent 2" xfId="109" xr:uid="{00000000-0005-0000-0000-00004C010000}"/>
    <cellStyle name="Stil 1" xfId="187" xr:uid="{00000000-0005-0000-0000-00004D010000}"/>
    <cellStyle name="Tabell" xfId="118" xr:uid="{00000000-0005-0000-0000-00004E010000}"/>
    <cellStyle name="Tabell-tittel" xfId="123" xr:uid="{00000000-0005-0000-0000-00004F010000}"/>
    <cellStyle name="Title" xfId="11" xr:uid="{00000000-0005-0000-0000-000050010000}"/>
    <cellStyle name="Title 2" xfId="324" xr:uid="{2B76AFCA-E48E-4D62-8B2C-89041939E6E1}"/>
    <cellStyle name="Tittel 2" xfId="32" xr:uid="{00000000-0005-0000-0000-000052010000}"/>
    <cellStyle name="Tittel 2 2" xfId="190" xr:uid="{00000000-0005-0000-0000-000053010000}"/>
    <cellStyle name="Tittel 3" xfId="111" xr:uid="{00000000-0005-0000-0000-000054010000}"/>
    <cellStyle name="Total" xfId="22" xr:uid="{00000000-0005-0000-0000-000055010000}"/>
    <cellStyle name="Total 2" xfId="335" xr:uid="{8535BDC0-A4A1-4951-ACC7-E237ACEAAAC3}"/>
    <cellStyle name="Totalt 2" xfId="653" xr:uid="{9B6CAA7E-28E9-4247-886C-97C7F95BE4C6}"/>
    <cellStyle name="Tusenskille 2" xfId="115" xr:uid="{00000000-0005-0000-0000-000057010000}"/>
    <cellStyle name="Tusenskille 2 2" xfId="204" xr:uid="{00000000-0005-0000-0000-000058010000}"/>
    <cellStyle name="Utdata 2" xfId="654" xr:uid="{F6FBEB56-8893-4443-9A15-FCB6E61DBB5F}"/>
    <cellStyle name="Uthevingsfarge1 2" xfId="655" xr:uid="{083ACF11-4D8F-4154-BACF-A7F9EE5F9D47}"/>
    <cellStyle name="Uthevingsfarge2 2" xfId="656" xr:uid="{EFAB8192-946C-44C6-A9F0-D1DD7D90DB1A}"/>
    <cellStyle name="Uthevingsfarge3 2" xfId="657" xr:uid="{19B3C043-710E-469E-9C25-1D0BF8F25A36}"/>
    <cellStyle name="Uthevingsfarge4 2" xfId="658" xr:uid="{554E50D4-A75C-4E84-9008-E9524BBC4101}"/>
    <cellStyle name="Uthevingsfarge5 2" xfId="659" xr:uid="{768F8061-7358-4C96-90F6-7D1DCCBD73EC}"/>
    <cellStyle name="Uthevingsfarge6 2" xfId="660" xr:uid="{8EB91504-8A3F-4ED9-A3DB-4A53517F8F6C}"/>
    <cellStyle name="Varseltekst" xfId="188" builtinId="11" customBuiltin="1"/>
    <cellStyle name="Varseltekst 2" xfId="500" xr:uid="{9FFA0F9C-621E-4962-94B1-D1A4CA278D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showGridLines="0" workbookViewId="0">
      <selection activeCell="B8" sqref="B8"/>
    </sheetView>
  </sheetViews>
  <sheetFormatPr baseColWidth="10" defaultColWidth="11.42578125" defaultRowHeight="12.75" x14ac:dyDescent="0.2"/>
  <cols>
    <col min="2" max="2" width="116.7109375" bestFit="1" customWidth="1"/>
    <col min="3" max="3" width="28.7109375" bestFit="1" customWidth="1"/>
  </cols>
  <sheetData>
    <row r="1" spans="1:14" ht="18" x14ac:dyDescent="0.25">
      <c r="A1" s="371" t="s">
        <v>0</v>
      </c>
      <c r="B1" s="359"/>
      <c r="C1" s="390" t="s">
        <v>1</v>
      </c>
      <c r="D1" s="390"/>
      <c r="E1" s="390"/>
      <c r="F1" s="390"/>
      <c r="G1" s="390"/>
      <c r="H1" s="390"/>
      <c r="I1" s="390"/>
      <c r="J1" s="390"/>
      <c r="K1" s="390"/>
      <c r="L1" s="390"/>
      <c r="M1" s="391"/>
      <c r="N1" s="391"/>
    </row>
    <row r="3" spans="1:14" x14ac:dyDescent="0.2">
      <c r="A3" s="107" t="s">
        <v>2</v>
      </c>
      <c r="B3" s="107" t="s">
        <v>3</v>
      </c>
      <c r="C3" s="107" t="s">
        <v>4</v>
      </c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</row>
    <row r="4" spans="1:14" x14ac:dyDescent="0.2">
      <c r="A4" s="106" t="s">
        <v>5</v>
      </c>
      <c r="B4" s="359" t="str">
        <f>'A.2.1'!A3</f>
        <v>Totale FoU-utgifter etter sektor for utførelse og utgiftsart i 2018. Mill. kr.</v>
      </c>
      <c r="C4" s="375" t="str">
        <f>'A.2.1'!A1</f>
        <v>Sist oppdatert 27.02.2020</v>
      </c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</row>
    <row r="5" spans="1:14" x14ac:dyDescent="0.2">
      <c r="A5" s="106" t="s">
        <v>6</v>
      </c>
      <c r="B5" s="359" t="str">
        <f>'A.2.2'!A3</f>
        <v>Totale FoU-utgifter etter finansieringskilde og sektor for utførelse inkludert utlandet i 2018. Mill. kr.</v>
      </c>
      <c r="C5" s="375" t="str">
        <f>'A.2.2'!A1</f>
        <v>Sist oppdatert 16.03.2020</v>
      </c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</row>
    <row r="6" spans="1:14" x14ac:dyDescent="0.2">
      <c r="A6" s="106" t="s">
        <v>7</v>
      </c>
      <c r="B6" s="359" t="str">
        <f>'A.2.3'!A3</f>
        <v>Totale FoU-utgifter etter finansieringskilde og sektor for utførelse i 2018 (OECDs sektorinndeling). Mill. kr.</v>
      </c>
      <c r="C6" s="375" t="str">
        <f>'A.2.3'!$A$1</f>
        <v>Sist oppdatert 27.02.2020</v>
      </c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</row>
    <row r="7" spans="1:14" x14ac:dyDescent="0.2">
      <c r="A7" s="106" t="s">
        <v>8</v>
      </c>
      <c r="B7" s="359" t="str">
        <f>'A.2.4'!A3</f>
        <v>Totale offentlige utgifter til FoU etter sektor for utførelse og finansieringskilde i 2017. Mill. kr.</v>
      </c>
      <c r="C7" s="375" t="str">
        <f>'A.2.4'!$A$1</f>
        <v>Sist oppdatert 25.02.2019 (Oppdateres ikke i partallsår)</v>
      </c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</row>
    <row r="8" spans="1:14" x14ac:dyDescent="0.2">
      <c r="A8" s="106" t="s">
        <v>9</v>
      </c>
      <c r="B8" s="359" t="str">
        <f>'A.2.5'!A3</f>
        <v>Driftsutgifter til FoU etter sektor for utførelse og fagområde i 2017. Mill. kr.</v>
      </c>
      <c r="C8" s="375" t="str">
        <f>'A.2.5'!$A$1</f>
        <v>Sist oppdatert 25.02.2019 (Oppdateres ikke i partallsår)</v>
      </c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</row>
    <row r="9" spans="1:14" x14ac:dyDescent="0.2">
      <c r="A9" s="106" t="s">
        <v>10</v>
      </c>
      <c r="B9" s="359" t="str">
        <f>'A.2.6'!A3</f>
        <v xml:space="preserve">Driftsutgifter til FoU i instituttsektoren og universitets- og høgskolesektoren etter finansieringskilde og fagområde i 2017. Mill. kr. </v>
      </c>
      <c r="C9" s="375" t="str">
        <f>'A.2.6'!$A$1</f>
        <v>Sist oppdatert 25.02.2019 (Oppdateres ikke i partallsår)</v>
      </c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</row>
    <row r="10" spans="1:14" x14ac:dyDescent="0.2">
      <c r="A10" s="106" t="s">
        <v>11</v>
      </c>
      <c r="B10" s="359" t="str">
        <f>'A.2.7'!A3</f>
        <v>Driftsutgifter til FoU etter aktivitetstype og sektor for utførelse i 2017. Mill. kr og prosentfordeling.</v>
      </c>
      <c r="C10" s="375" t="str">
        <f>'A.2.7'!$A$1</f>
        <v>Sist oppdatert 25.02.2019 (Oppdateres ikke i partallsår)</v>
      </c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</row>
    <row r="11" spans="1:14" x14ac:dyDescent="0.2">
      <c r="A11" s="106" t="s">
        <v>12</v>
      </c>
      <c r="B11" s="359" t="str">
        <f>'A.2.8'!A3</f>
        <v>Driftsutgifter til FoU etter teknologiområde og sektor for utførelse i 2018. Mill. kr.</v>
      </c>
      <c r="C11" s="375" t="str">
        <f>'A.2.8'!A1</f>
        <v>Sist oppdatert 10.03.2020</v>
      </c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</row>
    <row r="12" spans="1:14" x14ac:dyDescent="0.2">
      <c r="A12" s="106" t="s">
        <v>13</v>
      </c>
      <c r="B12" s="359" t="str">
        <f>'A.2.9'!A3</f>
        <v>Driftsutgifter til FoU etter tematisk område og sektor for utførelse i 2018. Mill. kr.</v>
      </c>
      <c r="C12" s="375" t="str">
        <f>'A.2.9'!A1</f>
        <v>Sist oppdatert 10.03.2020</v>
      </c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</row>
    <row r="13" spans="1:14" x14ac:dyDescent="0.2">
      <c r="A13" s="106" t="s">
        <v>14</v>
      </c>
      <c r="B13" s="359" t="str">
        <f>'A.2.10'!A3</f>
        <v>Totalt antall personer som deltok i FoU i Norge etter sektor for utførelse i 2018.</v>
      </c>
      <c r="C13" s="375" t="str">
        <f>'A.2.10'!A1</f>
        <v>Sist oppdatert 11.03.2020</v>
      </c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</row>
    <row r="14" spans="1:14" x14ac:dyDescent="0.2">
      <c r="A14" s="106" t="s">
        <v>15</v>
      </c>
      <c r="B14" s="359" t="str">
        <f>'A.2.11'!A3</f>
        <v>Forskere/faglig FoU-personale i instituttsektoren og universitets- og høgskolesektoren per 1. oktober etter utdanning på hovedfags-/masternivå i 2018.</v>
      </c>
      <c r="C14" s="375" t="str">
        <f>'A.2.11'!A1</f>
        <v>Sist oppdatert 10.03.2020</v>
      </c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</row>
    <row r="15" spans="1:14" x14ac:dyDescent="0.2">
      <c r="A15" s="106" t="s">
        <v>16</v>
      </c>
      <c r="B15" s="359" t="str">
        <f>'A.2.12'!A3&amp;" "&amp;'A.2.12'!A4</f>
        <v xml:space="preserve">Totale FoU-årsverk og FoU-årsverk utført av forskere/faglig personale etter sektor for utførelse og region i 2018. </v>
      </c>
      <c r="C15" s="375" t="str">
        <f>'A.2.12'!$A$1</f>
        <v>Sist oppdatert 16.04.2020</v>
      </c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</row>
    <row r="16" spans="1:14" x14ac:dyDescent="0.2">
      <c r="A16" s="106" t="s">
        <v>17</v>
      </c>
      <c r="B16" s="359" t="str">
        <f>'A.2.13'!A3</f>
        <v>FoU-årsverk etter sektor for utførelse og fagområde i 2017.</v>
      </c>
      <c r="C16" s="375" t="str">
        <f>'A.2.13'!A1</f>
        <v>Sist oppdatert 28.03.2019 (Oppdateres ikke i partallsår)</v>
      </c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</row>
    <row r="17" spans="1:8" x14ac:dyDescent="0.2">
      <c r="A17" s="106" t="s">
        <v>18</v>
      </c>
      <c r="B17" s="359" t="str">
        <f>'A.2.14'!A3</f>
        <v>Driftsutgifter per FoU-årsverk etter sektor for utførelse og fagområde i 2017. I 1 000 kr avrundet til nærmeste 10.</v>
      </c>
      <c r="C17" s="375" t="str">
        <f>'A.2.14'!A1</f>
        <v>Sist oppdatert 28.03.2019 (Oppdateres ikke i partallsår)</v>
      </c>
      <c r="D17" s="359"/>
      <c r="E17" s="359"/>
      <c r="F17" s="359"/>
      <c r="G17" s="359"/>
      <c r="H17" s="359"/>
    </row>
    <row r="18" spans="1:8" x14ac:dyDescent="0.2">
      <c r="A18" s="106" t="s">
        <v>19</v>
      </c>
      <c r="B18" s="359" t="str">
        <f>'A.2.15'!A3&amp;'A.2.15'!A4</f>
        <v>Totale FoU-årsverk og FoU-årsverk utført av forskere/faglig personale¹, samt driftsutgifter per FoU-årsverk, etter sektor for utførelse i 2018.</v>
      </c>
      <c r="C18" s="375" t="str">
        <f>'A.2.15'!A1</f>
        <v>Sist oppdatert 16.04.2020</v>
      </c>
      <c r="D18" s="359"/>
      <c r="E18" s="359"/>
      <c r="F18" s="359"/>
      <c r="G18" s="359"/>
      <c r="H18" s="359"/>
    </row>
    <row r="19" spans="1:8" x14ac:dyDescent="0.2">
      <c r="A19" s="359"/>
      <c r="B19" s="359"/>
      <c r="C19" s="370"/>
      <c r="D19" s="359"/>
      <c r="E19" s="359"/>
      <c r="F19" s="359"/>
      <c r="G19" s="359"/>
      <c r="H19" s="359"/>
    </row>
    <row r="21" spans="1:8" x14ac:dyDescent="0.2">
      <c r="A21" s="359"/>
      <c r="B21" s="359"/>
      <c r="C21" s="359"/>
      <c r="D21" s="359"/>
      <c r="E21" s="359"/>
      <c r="F21" s="359"/>
      <c r="G21" s="359"/>
      <c r="H21" s="206"/>
    </row>
  </sheetData>
  <hyperlinks>
    <hyperlink ref="A4" location="A.2.1!Utskriftsområde" display="A.2.1" xr:uid="{00000000-0004-0000-0000-000000000000}"/>
    <hyperlink ref="A5" location="A.2.2!Utskriftsområde" display="A.2.2" xr:uid="{00000000-0004-0000-0000-000001000000}"/>
    <hyperlink ref="A6" location="A.2.3!Utskriftsområde" display="A.2.3" xr:uid="{00000000-0004-0000-0000-000002000000}"/>
    <hyperlink ref="A7" location="A.2.4!Utskriftsområde" display="A.2.4" xr:uid="{00000000-0004-0000-0000-000003000000}"/>
    <hyperlink ref="A8" location="A.2.5!Utskriftsområde" display="A.2.5" xr:uid="{00000000-0004-0000-0000-000004000000}"/>
    <hyperlink ref="A9" location="A.2.6!Utskriftsområde" display="A.2.6" xr:uid="{00000000-0004-0000-0000-000005000000}"/>
    <hyperlink ref="A10" location="A.2.7!Utskriftsområde" display="A.2.7" xr:uid="{00000000-0004-0000-0000-000006000000}"/>
    <hyperlink ref="A11" location="A.2.8!Utskriftsområde" display="A.2.8" xr:uid="{00000000-0004-0000-0000-000007000000}"/>
    <hyperlink ref="A12" location="A.2.9!Utskriftsområde" display="A.2.9" xr:uid="{00000000-0004-0000-0000-000008000000}"/>
    <hyperlink ref="A14" location="A.2.11!Utskriftsområde" display="A.2.11" xr:uid="{00000000-0004-0000-0000-000009000000}"/>
    <hyperlink ref="A16" location="A.2.13!Utskriftsområde" display="A.2.13" xr:uid="{00000000-0004-0000-0000-00000A000000}"/>
    <hyperlink ref="A18" location="A.2.15!Utskriftsområde" display="A.2.15" xr:uid="{00000000-0004-0000-0000-00000B000000}"/>
    <hyperlink ref="A15" location="A.2.12!Utskriftsområde" display="A.2.12" xr:uid="{00000000-0004-0000-0000-00000C000000}"/>
    <hyperlink ref="A17" location="A.2.14!Utskriftsområde" display="A.2.14" xr:uid="{00000000-0004-0000-0000-00000D000000}"/>
    <hyperlink ref="A13" location="A.2.10!A1" display="A.2.10" xr:uid="{00000000-0004-0000-0000-00000E000000}"/>
  </hyperlink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  <pageSetUpPr fitToPage="1"/>
  </sheetPr>
  <dimension ref="A1:N41"/>
  <sheetViews>
    <sheetView showGridLines="0" zoomScaleNormal="100" workbookViewId="0">
      <selection activeCell="A31" sqref="A31"/>
    </sheetView>
  </sheetViews>
  <sheetFormatPr baseColWidth="10" defaultColWidth="9.140625" defaultRowHeight="11.25" x14ac:dyDescent="0.2"/>
  <cols>
    <col min="1" max="1" width="44.140625" style="22" customWidth="1"/>
    <col min="2" max="4" width="17.7109375" style="22" customWidth="1"/>
    <col min="5" max="5" width="19" style="22" customWidth="1"/>
    <col min="6" max="10" width="9.140625" style="22"/>
    <col min="11" max="11" width="23.7109375" style="22" customWidth="1"/>
    <col min="12" max="16384" width="9.140625" style="22"/>
  </cols>
  <sheetData>
    <row r="1" spans="1:14" ht="12" x14ac:dyDescent="0.2">
      <c r="A1" s="252" t="s">
        <v>116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18" x14ac:dyDescent="0.25">
      <c r="A2" s="371" t="s">
        <v>128</v>
      </c>
      <c r="B2" s="99"/>
      <c r="C2" s="99"/>
      <c r="D2" s="99"/>
      <c r="E2" s="99"/>
      <c r="F2" s="99"/>
      <c r="G2" s="217"/>
      <c r="H2" s="217"/>
      <c r="I2" s="217"/>
      <c r="J2" s="217"/>
      <c r="K2" s="217"/>
      <c r="L2" s="217"/>
      <c r="M2" s="217"/>
      <c r="N2" s="217"/>
    </row>
    <row r="3" spans="1:14" ht="15.75" x14ac:dyDescent="0.25">
      <c r="A3" s="9" t="s">
        <v>129</v>
      </c>
      <c r="B3" s="99"/>
      <c r="C3" s="99"/>
      <c r="D3" s="99"/>
      <c r="E3" s="99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2.75" x14ac:dyDescent="0.2">
      <c r="A4" s="304"/>
      <c r="B4" s="99"/>
      <c r="C4" s="99"/>
      <c r="D4" s="99"/>
      <c r="E4" s="305"/>
      <c r="F4" s="217"/>
      <c r="G4" s="217"/>
      <c r="H4" s="217"/>
      <c r="I4" s="217"/>
      <c r="J4" s="217"/>
      <c r="K4" s="217"/>
      <c r="L4" s="217"/>
      <c r="M4" s="217"/>
      <c r="N4" s="217"/>
    </row>
    <row r="5" spans="1:14" ht="30.75" x14ac:dyDescent="0.2">
      <c r="A5" s="60" t="s">
        <v>130</v>
      </c>
      <c r="B5" s="306" t="s">
        <v>23</v>
      </c>
      <c r="C5" s="306" t="s">
        <v>24</v>
      </c>
      <c r="D5" s="306" t="s">
        <v>25</v>
      </c>
      <c r="E5" s="433" t="s">
        <v>131</v>
      </c>
      <c r="F5" s="217"/>
      <c r="G5" s="127"/>
      <c r="H5" s="213"/>
      <c r="I5" s="217"/>
      <c r="J5" s="217"/>
      <c r="K5" s="217"/>
      <c r="L5" s="217"/>
      <c r="M5" s="217"/>
      <c r="N5" s="217"/>
    </row>
    <row r="6" spans="1:14" ht="12.75" x14ac:dyDescent="0.2">
      <c r="A6" s="310" t="s">
        <v>132</v>
      </c>
      <c r="B6" s="338">
        <f>SUM(C6:E6)</f>
        <v>8190.6</v>
      </c>
      <c r="C6" s="338">
        <v>6208</v>
      </c>
      <c r="D6" s="338">
        <f>SUM(D7:D10)</f>
        <v>1982.6</v>
      </c>
      <c r="E6" s="253" t="s">
        <v>55</v>
      </c>
      <c r="F6" s="100"/>
      <c r="G6" s="219"/>
      <c r="H6" s="219"/>
      <c r="I6" s="359"/>
      <c r="J6" s="359"/>
      <c r="K6" s="359"/>
      <c r="L6" s="359"/>
      <c r="M6" s="359"/>
      <c r="N6" s="359"/>
    </row>
    <row r="7" spans="1:14" ht="12.75" x14ac:dyDescent="0.2">
      <c r="A7" s="311" t="s">
        <v>133</v>
      </c>
      <c r="B7" s="312">
        <f t="shared" ref="B7:B25" si="0">SUM(C7:E7)</f>
        <v>1578.9</v>
      </c>
      <c r="C7" s="337">
        <v>799</v>
      </c>
      <c r="D7" s="313">
        <v>779.9</v>
      </c>
      <c r="E7" s="245" t="s">
        <v>55</v>
      </c>
      <c r="F7" s="100"/>
      <c r="G7" s="359"/>
      <c r="H7" s="359"/>
      <c r="I7" s="359"/>
      <c r="J7" s="359"/>
      <c r="K7" s="359"/>
      <c r="L7" s="213"/>
      <c r="M7" s="213"/>
      <c r="N7" s="213"/>
    </row>
    <row r="8" spans="1:14" ht="12.75" x14ac:dyDescent="0.2">
      <c r="A8" s="311" t="s">
        <v>134</v>
      </c>
      <c r="B8" s="312">
        <f t="shared" si="0"/>
        <v>1917.1</v>
      </c>
      <c r="C8" s="337">
        <v>1577</v>
      </c>
      <c r="D8" s="313">
        <v>340.1</v>
      </c>
      <c r="E8" s="245" t="s">
        <v>55</v>
      </c>
      <c r="F8" s="100"/>
      <c r="G8" s="359"/>
      <c r="H8" s="359"/>
      <c r="I8" s="359"/>
      <c r="J8" s="359"/>
      <c r="K8" s="359"/>
      <c r="L8" s="213"/>
      <c r="M8" s="213"/>
      <c r="N8" s="213"/>
    </row>
    <row r="9" spans="1:14" ht="12.75" x14ac:dyDescent="0.2">
      <c r="A9" s="311" t="s">
        <v>135</v>
      </c>
      <c r="B9" s="312">
        <f t="shared" si="0"/>
        <v>4504.8</v>
      </c>
      <c r="C9" s="337">
        <v>3825</v>
      </c>
      <c r="D9" s="313">
        <v>679.8</v>
      </c>
      <c r="E9" s="245" t="s">
        <v>55</v>
      </c>
      <c r="F9" s="100"/>
      <c r="G9" s="359"/>
      <c r="H9" s="359"/>
      <c r="I9" s="359"/>
      <c r="J9" s="359"/>
      <c r="K9" s="359"/>
      <c r="L9" s="213"/>
      <c r="M9" s="213"/>
      <c r="N9" s="213"/>
    </row>
    <row r="10" spans="1:14" ht="12.75" x14ac:dyDescent="0.2">
      <c r="A10" s="311" t="s">
        <v>136</v>
      </c>
      <c r="B10" s="312">
        <f t="shared" si="0"/>
        <v>191.8</v>
      </c>
      <c r="C10" s="337">
        <v>9</v>
      </c>
      <c r="D10" s="313">
        <v>182.8</v>
      </c>
      <c r="E10" s="245" t="s">
        <v>55</v>
      </c>
      <c r="F10" s="100"/>
      <c r="G10" s="359"/>
      <c r="H10" s="376"/>
      <c r="I10" s="359"/>
      <c r="J10" s="359"/>
      <c r="K10" s="359"/>
      <c r="L10" s="213"/>
      <c r="M10" s="213"/>
      <c r="N10" s="213"/>
    </row>
    <row r="11" spans="1:14" ht="12.75" x14ac:dyDescent="0.2">
      <c r="A11" s="314" t="s">
        <v>137</v>
      </c>
      <c r="B11" s="338">
        <f t="shared" si="0"/>
        <v>2913.3</v>
      </c>
      <c r="C11" s="325">
        <v>1800</v>
      </c>
      <c r="D11" s="338">
        <f>D12+D13</f>
        <v>1113.3</v>
      </c>
      <c r="E11" s="251" t="s">
        <v>55</v>
      </c>
      <c r="F11" s="100"/>
      <c r="G11" s="359"/>
      <c r="H11" s="359"/>
      <c r="I11" s="359"/>
      <c r="J11" s="359"/>
      <c r="K11" s="359"/>
      <c r="L11" s="213"/>
      <c r="M11" s="213"/>
      <c r="N11" s="213"/>
    </row>
    <row r="12" spans="1:14" ht="12.75" x14ac:dyDescent="0.2">
      <c r="A12" s="311" t="s">
        <v>138</v>
      </c>
      <c r="B12" s="312">
        <f t="shared" si="0"/>
        <v>1793.5</v>
      </c>
      <c r="C12" s="337">
        <v>1576</v>
      </c>
      <c r="D12" s="313">
        <v>217.5</v>
      </c>
      <c r="E12" s="245" t="s">
        <v>55</v>
      </c>
      <c r="F12" s="100"/>
      <c r="G12" s="359"/>
      <c r="H12" s="359"/>
      <c r="I12" s="359"/>
      <c r="J12" s="359"/>
      <c r="K12" s="359"/>
      <c r="L12" s="213"/>
      <c r="M12" s="213"/>
      <c r="N12" s="213"/>
    </row>
    <row r="13" spans="1:14" ht="12.75" x14ac:dyDescent="0.2">
      <c r="A13" s="311" t="s">
        <v>139</v>
      </c>
      <c r="B13" s="312">
        <f t="shared" si="0"/>
        <v>1119.8</v>
      </c>
      <c r="C13" s="337">
        <v>224</v>
      </c>
      <c r="D13" s="313">
        <v>895.8</v>
      </c>
      <c r="E13" s="245" t="s">
        <v>55</v>
      </c>
      <c r="F13" s="100"/>
      <c r="G13" s="359"/>
      <c r="H13" s="359"/>
      <c r="I13" s="359"/>
      <c r="J13" s="359"/>
      <c r="K13" s="359"/>
      <c r="L13" s="213"/>
      <c r="M13" s="213"/>
      <c r="N13" s="213"/>
    </row>
    <row r="14" spans="1:14" ht="12.75" x14ac:dyDescent="0.2">
      <c r="A14" s="314" t="s">
        <v>140</v>
      </c>
      <c r="B14" s="338">
        <f>SUM(C14:E14)</f>
        <v>1999.2</v>
      </c>
      <c r="C14" s="325">
        <v>782</v>
      </c>
      <c r="D14" s="338">
        <f>SUM(D15:D17)</f>
        <v>1217.2</v>
      </c>
      <c r="E14" s="251" t="s">
        <v>55</v>
      </c>
      <c r="F14" s="100"/>
      <c r="G14" s="359"/>
      <c r="H14" s="359"/>
      <c r="I14" s="359"/>
      <c r="J14" s="359"/>
      <c r="K14" s="359"/>
      <c r="L14" s="213"/>
      <c r="M14" s="213"/>
      <c r="N14" s="213"/>
    </row>
    <row r="15" spans="1:14" ht="15.75" x14ac:dyDescent="0.2">
      <c r="A15" s="311" t="s">
        <v>141</v>
      </c>
      <c r="B15" s="312">
        <f t="shared" si="0"/>
        <v>470.2</v>
      </c>
      <c r="C15" s="336">
        <v>167</v>
      </c>
      <c r="D15" s="313">
        <v>303.2</v>
      </c>
      <c r="E15" s="245" t="s">
        <v>55</v>
      </c>
      <c r="F15" s="100"/>
      <c r="G15" s="359"/>
      <c r="H15" s="359"/>
      <c r="I15" s="359"/>
      <c r="J15" s="359"/>
      <c r="K15" s="359"/>
      <c r="L15" s="213"/>
      <c r="M15" s="213"/>
      <c r="N15" s="213"/>
    </row>
    <row r="16" spans="1:14" ht="12.75" x14ac:dyDescent="0.2">
      <c r="A16" s="311" t="s">
        <v>142</v>
      </c>
      <c r="B16" s="312">
        <f t="shared" si="0"/>
        <v>578.79999999999995</v>
      </c>
      <c r="C16" s="336">
        <v>459</v>
      </c>
      <c r="D16" s="313">
        <v>119.8</v>
      </c>
      <c r="E16" s="245" t="s">
        <v>55</v>
      </c>
      <c r="F16" s="100"/>
      <c r="G16" s="359"/>
      <c r="H16" s="359"/>
      <c r="I16" s="359"/>
      <c r="J16" s="359"/>
      <c r="K16" s="359"/>
      <c r="L16" s="213"/>
      <c r="M16" s="213"/>
      <c r="N16" s="213"/>
    </row>
    <row r="17" spans="1:14" ht="12.75" x14ac:dyDescent="0.2">
      <c r="A17" s="311" t="s">
        <v>143</v>
      </c>
      <c r="B17" s="312">
        <f t="shared" si="0"/>
        <v>950.2</v>
      </c>
      <c r="C17" s="336">
        <v>156</v>
      </c>
      <c r="D17" s="313">
        <v>794.2</v>
      </c>
      <c r="E17" s="245" t="s">
        <v>55</v>
      </c>
      <c r="F17" s="100"/>
      <c r="G17" s="359"/>
      <c r="H17" s="359"/>
      <c r="I17" s="359"/>
      <c r="J17" s="359"/>
      <c r="K17" s="359"/>
      <c r="L17" s="213"/>
      <c r="M17" s="213"/>
      <c r="N17" s="213"/>
    </row>
    <row r="18" spans="1:14" ht="12.75" x14ac:dyDescent="0.2">
      <c r="A18" s="314" t="s">
        <v>144</v>
      </c>
      <c r="B18" s="316">
        <f t="shared" si="0"/>
        <v>1452.2</v>
      </c>
      <c r="C18" s="339">
        <v>190</v>
      </c>
      <c r="D18" s="315">
        <v>1262.2</v>
      </c>
      <c r="E18" s="251" t="s">
        <v>55</v>
      </c>
      <c r="F18" s="100"/>
      <c r="G18" s="219"/>
      <c r="H18" s="359"/>
      <c r="I18" s="359"/>
      <c r="J18" s="359"/>
      <c r="K18" s="359"/>
      <c r="L18" s="213"/>
      <c r="M18" s="213"/>
      <c r="N18" s="213"/>
    </row>
    <row r="19" spans="1:14" ht="12.75" x14ac:dyDescent="0.2">
      <c r="A19" s="314" t="s">
        <v>145</v>
      </c>
      <c r="B19" s="316">
        <f t="shared" si="0"/>
        <v>1947.3</v>
      </c>
      <c r="C19" s="339">
        <v>1624</v>
      </c>
      <c r="D19" s="315">
        <v>323.3</v>
      </c>
      <c r="E19" s="254" t="s">
        <v>55</v>
      </c>
      <c r="F19" s="100"/>
      <c r="G19" s="359"/>
      <c r="H19" s="359"/>
      <c r="I19" s="359"/>
      <c r="J19" s="359"/>
      <c r="K19" s="359"/>
      <c r="L19" s="213"/>
      <c r="M19" s="213"/>
      <c r="N19" s="213"/>
    </row>
    <row r="20" spans="1:14" ht="12.75" x14ac:dyDescent="0.2">
      <c r="A20" s="314" t="s">
        <v>146</v>
      </c>
      <c r="B20" s="338">
        <f t="shared" si="0"/>
        <v>3272.5</v>
      </c>
      <c r="C20" s="339">
        <v>2563</v>
      </c>
      <c r="D20" s="315">
        <v>709.5</v>
      </c>
      <c r="E20" s="251" t="s">
        <v>55</v>
      </c>
      <c r="F20" s="100"/>
      <c r="G20" s="359"/>
      <c r="H20" s="359"/>
      <c r="I20" s="359"/>
      <c r="J20" s="359"/>
      <c r="K20" s="359"/>
      <c r="L20" s="213"/>
      <c r="M20" s="213"/>
      <c r="N20" s="213"/>
    </row>
    <row r="21" spans="1:14" ht="12.75" x14ac:dyDescent="0.2">
      <c r="A21" s="314" t="s">
        <v>147</v>
      </c>
      <c r="B21" s="316">
        <f t="shared" si="0"/>
        <v>1176.4000000000001</v>
      </c>
      <c r="C21" s="339">
        <v>768</v>
      </c>
      <c r="D21" s="315">
        <v>408.4</v>
      </c>
      <c r="E21" s="236" t="s">
        <v>55</v>
      </c>
      <c r="F21" s="100"/>
      <c r="G21" s="359"/>
      <c r="H21" s="359"/>
      <c r="I21" s="359"/>
      <c r="J21" s="359"/>
      <c r="K21" s="359"/>
      <c r="L21" s="213"/>
      <c r="M21" s="213"/>
      <c r="N21" s="213"/>
    </row>
    <row r="22" spans="1:14" ht="12.75" x14ac:dyDescent="0.2">
      <c r="A22" s="314" t="s">
        <v>148</v>
      </c>
      <c r="B22" s="316">
        <f t="shared" si="0"/>
        <v>2673.4</v>
      </c>
      <c r="C22" s="339">
        <v>1795</v>
      </c>
      <c r="D22" s="315">
        <v>878.4</v>
      </c>
      <c r="E22" s="236" t="s">
        <v>55</v>
      </c>
      <c r="F22" s="100"/>
      <c r="G22" s="359"/>
      <c r="H22" s="359"/>
      <c r="I22" s="359"/>
      <c r="J22" s="359"/>
      <c r="K22" s="359"/>
      <c r="L22" s="213"/>
      <c r="M22" s="213"/>
      <c r="N22" s="213"/>
    </row>
    <row r="23" spans="1:14" ht="12.75" x14ac:dyDescent="0.2">
      <c r="A23" s="314" t="s">
        <v>149</v>
      </c>
      <c r="B23" s="316">
        <f>SUM(C23:E23)</f>
        <v>4323.3</v>
      </c>
      <c r="C23" s="335">
        <v>2185</v>
      </c>
      <c r="D23" s="315">
        <v>2138.3000000000002</v>
      </c>
      <c r="E23" s="251" t="s">
        <v>55</v>
      </c>
      <c r="F23" s="100"/>
      <c r="G23" s="359"/>
      <c r="H23" s="359"/>
      <c r="I23" s="359"/>
      <c r="J23" s="359"/>
      <c r="K23" s="359"/>
      <c r="L23" s="213"/>
      <c r="M23" s="213"/>
      <c r="N23" s="213"/>
    </row>
    <row r="24" spans="1:14" ht="12.75" x14ac:dyDescent="0.2">
      <c r="A24" s="314" t="s">
        <v>150</v>
      </c>
      <c r="B24" s="316">
        <f>SUM(C24:E24)</f>
        <v>139.9</v>
      </c>
      <c r="C24" s="335" t="s">
        <v>55</v>
      </c>
      <c r="D24" s="315">
        <v>139.9</v>
      </c>
      <c r="E24" s="251" t="s">
        <v>55</v>
      </c>
      <c r="F24" s="100"/>
      <c r="G24" s="359"/>
      <c r="H24" s="359"/>
      <c r="I24" s="359"/>
      <c r="J24" s="359"/>
      <c r="K24" s="359"/>
      <c r="L24" s="213"/>
      <c r="M24" s="213"/>
      <c r="N24" s="213"/>
    </row>
    <row r="25" spans="1:14" ht="12.75" x14ac:dyDescent="0.2">
      <c r="A25" s="314" t="s">
        <v>151</v>
      </c>
      <c r="B25" s="316">
        <f t="shared" si="0"/>
        <v>428.8</v>
      </c>
      <c r="C25" s="335" t="s">
        <v>55</v>
      </c>
      <c r="D25" s="315">
        <v>428.8</v>
      </c>
      <c r="E25" s="251" t="s">
        <v>55</v>
      </c>
      <c r="F25" s="100"/>
      <c r="G25" s="359"/>
      <c r="H25" s="359"/>
      <c r="I25" s="359"/>
      <c r="J25" s="359"/>
      <c r="K25" s="359"/>
      <c r="L25" s="213"/>
      <c r="M25" s="213"/>
      <c r="N25" s="213"/>
    </row>
    <row r="26" spans="1:14" ht="12.75" x14ac:dyDescent="0.2">
      <c r="A26" s="314" t="s">
        <v>152</v>
      </c>
      <c r="B26" s="316">
        <f>SUM(C26:E26)</f>
        <v>478.6</v>
      </c>
      <c r="C26" s="335" t="s">
        <v>55</v>
      </c>
      <c r="D26" s="315">
        <v>478.6</v>
      </c>
      <c r="E26" s="251" t="s">
        <v>55</v>
      </c>
      <c r="F26" s="100"/>
      <c r="G26" s="359"/>
      <c r="H26" s="359"/>
      <c r="I26" s="359"/>
      <c r="J26" s="359"/>
      <c r="K26" s="359"/>
      <c r="L26" s="213"/>
      <c r="M26" s="213"/>
      <c r="N26" s="213"/>
    </row>
    <row r="27" spans="1:14" ht="12.75" x14ac:dyDescent="0.2">
      <c r="A27" s="314" t="s">
        <v>153</v>
      </c>
      <c r="B27" s="316">
        <f>SUM(C27:E27)</f>
        <v>339.2</v>
      </c>
      <c r="C27" s="335" t="s">
        <v>55</v>
      </c>
      <c r="D27" s="315">
        <v>339.2</v>
      </c>
      <c r="E27" s="251" t="s">
        <v>55</v>
      </c>
      <c r="F27" s="100"/>
      <c r="G27" s="359"/>
      <c r="H27" s="359"/>
      <c r="I27" s="359"/>
      <c r="J27" s="359"/>
      <c r="K27" s="359"/>
      <c r="L27" s="213"/>
      <c r="M27" s="213"/>
      <c r="N27" s="213"/>
    </row>
    <row r="28" spans="1:14" ht="12.75" x14ac:dyDescent="0.2">
      <c r="A28" s="314" t="s">
        <v>154</v>
      </c>
      <c r="B28" s="316">
        <f>SUM(C28:E28)</f>
        <v>42.4</v>
      </c>
      <c r="C28" s="335" t="s">
        <v>55</v>
      </c>
      <c r="D28" s="315">
        <v>42.4</v>
      </c>
      <c r="E28" s="251" t="s">
        <v>55</v>
      </c>
      <c r="F28" s="100"/>
      <c r="G28" s="359"/>
      <c r="H28" s="359"/>
      <c r="I28" s="359"/>
      <c r="J28" s="359"/>
      <c r="K28" s="359"/>
      <c r="L28" s="213"/>
      <c r="M28" s="213"/>
      <c r="N28" s="213"/>
    </row>
    <row r="29" spans="1:14" ht="12.75" x14ac:dyDescent="0.2">
      <c r="A29" s="217"/>
      <c r="B29" s="217"/>
      <c r="C29" s="217"/>
      <c r="D29" s="100"/>
      <c r="E29" s="269"/>
      <c r="F29" s="100"/>
      <c r="G29" s="359"/>
      <c r="H29" s="359"/>
      <c r="I29" s="359"/>
      <c r="J29" s="359"/>
      <c r="K29" s="217"/>
      <c r="L29" s="217"/>
      <c r="M29" s="217"/>
      <c r="N29" s="217"/>
    </row>
    <row r="30" spans="1:14" ht="12.75" x14ac:dyDescent="0.2">
      <c r="A30" s="79" t="s">
        <v>155</v>
      </c>
      <c r="B30" s="217"/>
      <c r="C30" s="217"/>
      <c r="D30" s="217"/>
      <c r="E30" s="217"/>
      <c r="F30" s="217"/>
      <c r="G30" s="359"/>
      <c r="H30" s="359"/>
      <c r="I30" s="359"/>
      <c r="J30" s="359"/>
      <c r="K30" s="217"/>
      <c r="L30" s="217"/>
      <c r="M30" s="217"/>
      <c r="N30" s="217"/>
    </row>
    <row r="31" spans="1:14" s="217" customFormat="1" ht="12.75" x14ac:dyDescent="0.2">
      <c r="A31" s="79" t="s">
        <v>127</v>
      </c>
      <c r="G31" s="359"/>
      <c r="H31" s="359"/>
      <c r="I31" s="359"/>
      <c r="J31" s="359"/>
    </row>
    <row r="32" spans="1:14" s="217" customFormat="1" ht="12.75" x14ac:dyDescent="0.2">
      <c r="A32" s="6" t="s">
        <v>36</v>
      </c>
      <c r="G32" s="359"/>
      <c r="H32" s="359"/>
      <c r="I32" s="359"/>
      <c r="J32" s="359"/>
    </row>
    <row r="33" spans="1:14" ht="12.75" x14ac:dyDescent="0.2">
      <c r="A33" s="217"/>
      <c r="B33" s="217"/>
      <c r="C33" s="217"/>
      <c r="D33" s="217"/>
      <c r="E33" s="217"/>
      <c r="F33" s="217"/>
      <c r="G33" s="359"/>
      <c r="H33" s="359"/>
      <c r="I33" s="359"/>
      <c r="J33" s="359"/>
      <c r="K33" s="217"/>
      <c r="L33" s="217"/>
      <c r="M33" s="217"/>
      <c r="N33" s="217"/>
    </row>
    <row r="34" spans="1:14" ht="12.75" x14ac:dyDescent="0.2">
      <c r="A34" s="217"/>
      <c r="B34" s="217"/>
      <c r="C34" s="217"/>
      <c r="D34" s="217"/>
      <c r="E34" s="127"/>
      <c r="F34" s="51"/>
      <c r="G34" s="217"/>
      <c r="H34" s="217"/>
      <c r="I34" s="217"/>
      <c r="J34" s="217"/>
      <c r="K34" s="217"/>
      <c r="L34" s="217"/>
      <c r="M34" s="217"/>
      <c r="N34" s="217"/>
    </row>
    <row r="35" spans="1:14" ht="12.75" x14ac:dyDescent="0.2">
      <c r="A35" s="387" t="s">
        <v>37</v>
      </c>
      <c r="B35" s="217"/>
      <c r="C35" s="217"/>
      <c r="D35" s="217"/>
      <c r="E35" s="127"/>
      <c r="F35" s="51"/>
      <c r="G35" s="217"/>
      <c r="H35" s="217"/>
      <c r="I35" s="217"/>
      <c r="J35" s="217"/>
      <c r="K35" s="217"/>
      <c r="L35" s="217"/>
      <c r="M35" s="217"/>
      <c r="N35" s="217"/>
    </row>
    <row r="36" spans="1:14" ht="12.75" x14ac:dyDescent="0.2">
      <c r="A36" s="217"/>
      <c r="B36" s="217"/>
      <c r="C36" s="217"/>
      <c r="D36" s="217"/>
      <c r="E36" s="127"/>
      <c r="F36" s="213"/>
      <c r="G36" s="217"/>
      <c r="H36" s="217"/>
      <c r="I36" s="217"/>
      <c r="J36" s="217"/>
      <c r="K36" s="217"/>
      <c r="L36" s="217"/>
      <c r="M36" s="217"/>
      <c r="N36" s="217"/>
    </row>
    <row r="37" spans="1:14" ht="12.75" x14ac:dyDescent="0.2">
      <c r="A37" s="217"/>
      <c r="B37" s="419"/>
      <c r="C37" s="420"/>
      <c r="D37" s="217"/>
      <c r="E37" s="127"/>
      <c r="F37" s="213"/>
      <c r="G37" s="217"/>
      <c r="H37" s="217"/>
      <c r="I37" s="217"/>
      <c r="J37" s="217"/>
      <c r="K37" s="217"/>
      <c r="L37" s="217"/>
      <c r="M37" s="217"/>
      <c r="N37" s="217"/>
    </row>
    <row r="38" spans="1:14" ht="12.75" x14ac:dyDescent="0.2">
      <c r="A38" s="217"/>
      <c r="B38" s="421"/>
      <c r="C38" s="217"/>
      <c r="D38" s="217"/>
      <c r="E38" s="127"/>
      <c r="F38" s="213"/>
      <c r="G38" s="217"/>
      <c r="H38" s="217"/>
      <c r="I38" s="217"/>
      <c r="J38" s="217"/>
      <c r="K38" s="217"/>
      <c r="L38" s="217"/>
      <c r="M38" s="217"/>
      <c r="N38" s="217"/>
    </row>
    <row r="39" spans="1:14" ht="12.75" x14ac:dyDescent="0.2">
      <c r="A39" s="217"/>
      <c r="B39" s="393"/>
      <c r="C39" s="217"/>
      <c r="D39" s="217"/>
      <c r="E39" s="127"/>
      <c r="F39" s="213"/>
      <c r="G39" s="217"/>
      <c r="H39" s="217"/>
      <c r="I39" s="217"/>
      <c r="J39" s="217"/>
      <c r="K39" s="217"/>
      <c r="L39" s="217"/>
      <c r="M39" s="217"/>
      <c r="N39" s="217"/>
    </row>
    <row r="40" spans="1:14" ht="12.75" x14ac:dyDescent="0.2">
      <c r="A40" s="217"/>
      <c r="B40" s="393"/>
      <c r="C40" s="217"/>
      <c r="D40" s="217"/>
      <c r="E40" s="127"/>
      <c r="F40" s="213"/>
      <c r="G40" s="217"/>
      <c r="H40" s="217"/>
      <c r="I40" s="217"/>
      <c r="J40" s="217"/>
      <c r="K40" s="217"/>
      <c r="L40" s="217"/>
      <c r="M40" s="217"/>
      <c r="N40" s="217"/>
    </row>
    <row r="41" spans="1:14" ht="12.75" x14ac:dyDescent="0.2">
      <c r="A41" s="217"/>
      <c r="B41" s="393"/>
      <c r="C41" s="217"/>
      <c r="D41" s="217"/>
      <c r="E41" s="127"/>
      <c r="F41" s="213"/>
      <c r="G41" s="217"/>
      <c r="H41" s="217"/>
      <c r="I41" s="217"/>
      <c r="J41" s="217"/>
      <c r="K41" s="217"/>
      <c r="L41" s="217"/>
      <c r="M41" s="217"/>
      <c r="N41" s="217"/>
    </row>
  </sheetData>
  <phoneticPr fontId="0" type="noConversion"/>
  <hyperlinks>
    <hyperlink ref="A35" location="Innhold!A1" display="Innhold" xr:uid="{00000000-0004-0000-0900-000000000000}"/>
  </hyperlinks>
  <pageMargins left="0.78740157499999996" right="0.78740157499999996" top="0.984251969" bottom="0.984251969" header="0.5" footer="0.5"/>
  <pageSetup paperSize="9" scale="98" orientation="landscape" r:id="rId1"/>
  <headerFooter alignWithMargins="0"/>
  <ignoredErrors>
    <ignoredError sqref="C33:C34 G14:H25 C29:C30 D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K25"/>
  <sheetViews>
    <sheetView zoomScaleNormal="100" workbookViewId="0">
      <selection activeCell="D14" sqref="D14"/>
    </sheetView>
  </sheetViews>
  <sheetFormatPr baseColWidth="10" defaultColWidth="9.140625" defaultRowHeight="11.25" x14ac:dyDescent="0.2"/>
  <cols>
    <col min="1" max="1" width="54.140625" style="22" customWidth="1"/>
    <col min="2" max="2" width="10.28515625" style="22" customWidth="1"/>
    <col min="3" max="5" width="16.7109375" style="22" customWidth="1"/>
    <col min="6" max="6" width="12.5703125" style="22" customWidth="1"/>
    <col min="7" max="7" width="18" style="22" customWidth="1"/>
    <col min="8" max="16384" width="9.140625" style="22"/>
  </cols>
  <sheetData>
    <row r="1" spans="1:11" ht="12" x14ac:dyDescent="0.2">
      <c r="A1" s="370" t="s">
        <v>156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s="23" customFormat="1" ht="18" x14ac:dyDescent="0.25">
      <c r="A2" s="371" t="s">
        <v>157</v>
      </c>
      <c r="B2" s="99"/>
      <c r="C2" s="99"/>
      <c r="D2" s="99"/>
      <c r="E2" s="99"/>
      <c r="F2" s="99"/>
      <c r="G2" s="99"/>
      <c r="H2" s="218"/>
      <c r="I2" s="218"/>
      <c r="J2" s="218"/>
      <c r="K2" s="218"/>
    </row>
    <row r="3" spans="1:11" ht="15.75" x14ac:dyDescent="0.25">
      <c r="A3" s="9" t="s">
        <v>158</v>
      </c>
      <c r="B3" s="99"/>
      <c r="C3" s="99"/>
      <c r="D3" s="99"/>
      <c r="E3" s="99"/>
      <c r="F3" s="99"/>
      <c r="G3" s="99"/>
      <c r="H3" s="217"/>
      <c r="I3" s="217"/>
      <c r="J3" s="217"/>
      <c r="K3" s="217"/>
    </row>
    <row r="4" spans="1:11" ht="12.75" x14ac:dyDescent="0.2">
      <c r="A4" s="410"/>
      <c r="B4" s="410"/>
      <c r="C4" s="410"/>
      <c r="D4" s="410"/>
      <c r="E4" s="410"/>
      <c r="F4" s="410"/>
      <c r="G4" s="410"/>
      <c r="H4" s="217"/>
      <c r="I4" s="217"/>
      <c r="J4" s="217"/>
      <c r="K4" s="217"/>
    </row>
    <row r="5" spans="1:11" ht="18.75" customHeight="1" x14ac:dyDescent="0.2">
      <c r="A5" s="72"/>
      <c r="B5" s="37"/>
      <c r="C5" s="450" t="s">
        <v>159</v>
      </c>
      <c r="D5" s="451"/>
      <c r="E5" s="451"/>
      <c r="F5" s="452"/>
      <c r="G5" s="455" t="s">
        <v>160</v>
      </c>
      <c r="H5" s="217"/>
      <c r="I5" s="217"/>
      <c r="J5" s="217"/>
      <c r="K5" s="217"/>
    </row>
    <row r="6" spans="1:11" ht="14.25" x14ac:dyDescent="0.2">
      <c r="A6" s="73"/>
      <c r="B6" s="40" t="s">
        <v>23</v>
      </c>
      <c r="C6" s="81"/>
      <c r="D6" s="81"/>
      <c r="E6" s="453" t="s">
        <v>161</v>
      </c>
      <c r="F6" s="454"/>
      <c r="G6" s="456"/>
      <c r="H6" s="217"/>
      <c r="I6" s="217"/>
      <c r="J6" s="217"/>
      <c r="K6" s="217"/>
    </row>
    <row r="7" spans="1:11" ht="14.25" x14ac:dyDescent="0.2">
      <c r="A7" s="74" t="s">
        <v>52</v>
      </c>
      <c r="B7" s="38"/>
      <c r="C7" s="39" t="s">
        <v>23</v>
      </c>
      <c r="D7" s="39" t="s">
        <v>162</v>
      </c>
      <c r="E7" s="80" t="s">
        <v>23</v>
      </c>
      <c r="F7" s="80" t="s">
        <v>162</v>
      </c>
      <c r="G7" s="457"/>
      <c r="H7" s="217"/>
      <c r="I7" s="217"/>
      <c r="J7" s="217"/>
      <c r="K7" s="217"/>
    </row>
    <row r="8" spans="1:11" ht="14.25" x14ac:dyDescent="0.2">
      <c r="A8" s="42" t="s">
        <v>111</v>
      </c>
      <c r="B8" s="27">
        <f>C8+G8</f>
        <v>36796</v>
      </c>
      <c r="C8" s="231">
        <v>23135</v>
      </c>
      <c r="D8" s="329">
        <v>5442.1</v>
      </c>
      <c r="E8" s="231">
        <v>2210</v>
      </c>
      <c r="F8" s="329">
        <v>583</v>
      </c>
      <c r="G8" s="241">
        <v>13661</v>
      </c>
      <c r="H8" s="376"/>
      <c r="I8" s="269"/>
      <c r="J8" s="217"/>
      <c r="K8" s="70"/>
    </row>
    <row r="9" spans="1:11" ht="12.75" x14ac:dyDescent="0.2">
      <c r="A9" s="42" t="s">
        <v>25</v>
      </c>
      <c r="B9" s="27">
        <f>C9+G9</f>
        <v>12895</v>
      </c>
      <c r="C9" s="27">
        <v>8651</v>
      </c>
      <c r="D9" s="27">
        <v>3817</v>
      </c>
      <c r="E9" s="27">
        <v>4747</v>
      </c>
      <c r="F9" s="27">
        <v>1957</v>
      </c>
      <c r="G9" s="70">
        <v>4244</v>
      </c>
      <c r="H9" s="269"/>
      <c r="I9" s="217"/>
      <c r="J9" s="217"/>
      <c r="K9" s="217"/>
    </row>
    <row r="10" spans="1:11" ht="12.75" x14ac:dyDescent="0.2">
      <c r="A10" s="207" t="s">
        <v>163</v>
      </c>
      <c r="B10" s="208">
        <f>C10+G10</f>
        <v>2026</v>
      </c>
      <c r="C10" s="208">
        <v>1246</v>
      </c>
      <c r="D10" s="208">
        <v>665</v>
      </c>
      <c r="E10" s="208">
        <v>489</v>
      </c>
      <c r="F10" s="208">
        <v>245</v>
      </c>
      <c r="G10" s="209">
        <v>780</v>
      </c>
      <c r="H10" s="269"/>
      <c r="I10" s="217"/>
      <c r="J10" s="217"/>
      <c r="K10" s="217"/>
    </row>
    <row r="11" spans="1:11" ht="12.75" x14ac:dyDescent="0.2">
      <c r="A11" s="42" t="s">
        <v>60</v>
      </c>
      <c r="B11" s="27">
        <f>C11+G11</f>
        <v>36919</v>
      </c>
      <c r="C11" s="27">
        <v>27843</v>
      </c>
      <c r="D11" s="27">
        <v>13853</v>
      </c>
      <c r="E11" s="27">
        <v>13625</v>
      </c>
      <c r="F11" s="27">
        <v>5908</v>
      </c>
      <c r="G11" s="70">
        <v>9076</v>
      </c>
      <c r="H11" s="217"/>
      <c r="I11" s="217"/>
      <c r="J11" s="217"/>
      <c r="K11" s="217"/>
    </row>
    <row r="12" spans="1:11" ht="12.75" x14ac:dyDescent="0.2">
      <c r="A12" s="207" t="s">
        <v>164</v>
      </c>
      <c r="B12" s="208">
        <f>C12+G12</f>
        <v>5437</v>
      </c>
      <c r="C12" s="208">
        <v>3754</v>
      </c>
      <c r="D12" s="208">
        <v>1967</v>
      </c>
      <c r="E12" s="208">
        <v>2130</v>
      </c>
      <c r="F12" s="208">
        <v>1014</v>
      </c>
      <c r="G12" s="209">
        <v>1683</v>
      </c>
      <c r="H12" s="269"/>
      <c r="I12" s="217"/>
      <c r="J12" s="217"/>
      <c r="K12" s="217"/>
    </row>
    <row r="13" spans="1:11" ht="12.75" x14ac:dyDescent="0.2">
      <c r="A13" s="43" t="s">
        <v>23</v>
      </c>
      <c r="B13" s="28">
        <f>SUM(B8:B9,B11)</f>
        <v>86610</v>
      </c>
      <c r="C13" s="28">
        <f t="shared" ref="C13:G13" si="0">SUM(C8:C9,C11)</f>
        <v>59629</v>
      </c>
      <c r="D13" s="28">
        <f t="shared" si="0"/>
        <v>23112.1</v>
      </c>
      <c r="E13" s="28">
        <f t="shared" si="0"/>
        <v>20582</v>
      </c>
      <c r="F13" s="28">
        <f t="shared" si="0"/>
        <v>8448</v>
      </c>
      <c r="G13" s="83">
        <f t="shared" si="0"/>
        <v>26981</v>
      </c>
      <c r="H13" s="217"/>
      <c r="I13" s="217"/>
      <c r="J13" s="217"/>
      <c r="K13" s="217"/>
    </row>
    <row r="14" spans="1:11" x14ac:dyDescent="0.2">
      <c r="A14" s="217"/>
      <c r="B14" s="217"/>
      <c r="C14" s="269"/>
      <c r="D14" s="429"/>
      <c r="E14" s="217"/>
      <c r="F14" s="217"/>
      <c r="G14" s="217"/>
      <c r="H14" s="217"/>
      <c r="I14" s="217"/>
      <c r="J14" s="217"/>
      <c r="K14" s="217"/>
    </row>
    <row r="15" spans="1:11" x14ac:dyDescent="0.2">
      <c r="A15" s="41" t="s">
        <v>165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</row>
    <row r="16" spans="1:11" x14ac:dyDescent="0.2">
      <c r="A16" s="206" t="s">
        <v>166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</row>
    <row r="17" spans="1:5" x14ac:dyDescent="0.2">
      <c r="A17" s="14" t="s">
        <v>36</v>
      </c>
      <c r="B17" s="217"/>
      <c r="C17" s="269"/>
      <c r="D17" s="269"/>
      <c r="E17" s="217"/>
    </row>
    <row r="18" spans="1:5" x14ac:dyDescent="0.2">
      <c r="A18" s="217"/>
      <c r="B18" s="269"/>
      <c r="C18" s="217"/>
      <c r="D18" s="269"/>
      <c r="E18" s="217"/>
    </row>
    <row r="19" spans="1:5" ht="12.75" x14ac:dyDescent="0.2">
      <c r="A19" s="387" t="s">
        <v>37</v>
      </c>
      <c r="B19" s="145"/>
      <c r="C19" s="145"/>
      <c r="D19" s="217"/>
      <c r="E19" s="217"/>
    </row>
    <row r="25" spans="1:5" x14ac:dyDescent="0.2">
      <c r="A25" s="217"/>
      <c r="B25" s="217"/>
      <c r="C25" s="217"/>
      <c r="D25" s="217"/>
      <c r="E25" s="229"/>
    </row>
  </sheetData>
  <mergeCells count="3">
    <mergeCell ref="C5:F5"/>
    <mergeCell ref="E6:F6"/>
    <mergeCell ref="G5:G7"/>
  </mergeCells>
  <phoneticPr fontId="0" type="noConversion"/>
  <hyperlinks>
    <hyperlink ref="A19" location="Innhold!A1" display="Innhold" xr:uid="{00000000-0004-0000-0A00-000000000000}"/>
  </hyperlinks>
  <pageMargins left="0.78740157499999996" right="0.78740157499999996" top="0.984251969" bottom="0.984251969" header="0.5" footer="0.5"/>
  <pageSetup paperSize="9" scale="90" fitToHeight="0" orientation="landscape" r:id="rId1"/>
  <headerFooter alignWithMargins="0"/>
  <ignoredErrors>
    <ignoredError sqref="C15:G15 E14:G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  <pageSetUpPr fitToPage="1"/>
  </sheetPr>
  <dimension ref="A1:AG147"/>
  <sheetViews>
    <sheetView zoomScaleNormal="100" workbookViewId="0">
      <selection activeCell="B14" sqref="B14"/>
    </sheetView>
  </sheetViews>
  <sheetFormatPr baseColWidth="10" defaultColWidth="9.140625" defaultRowHeight="12.75" x14ac:dyDescent="0.2"/>
  <cols>
    <col min="1" max="1" width="1.7109375" style="22" customWidth="1"/>
    <col min="2" max="2" width="40.28515625" style="22" customWidth="1"/>
    <col min="3" max="3" width="17.140625" style="22" customWidth="1"/>
    <col min="4" max="4" width="17.28515625" style="22" customWidth="1"/>
    <col min="5" max="5" width="20.140625" style="22" customWidth="1"/>
    <col min="6" max="6" width="9.140625" style="22"/>
    <col min="7" max="23" width="9.140625" style="162"/>
    <col min="24" max="25" width="21" style="22" customWidth="1"/>
    <col min="26" max="16384" width="9.140625" style="22"/>
  </cols>
  <sheetData>
    <row r="1" spans="1:33" x14ac:dyDescent="0.2">
      <c r="A1" s="370" t="s">
        <v>116</v>
      </c>
      <c r="B1" s="217"/>
      <c r="C1" s="217"/>
      <c r="D1" s="217"/>
      <c r="E1" s="217"/>
      <c r="F1" s="217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217"/>
      <c r="Y1" s="217"/>
      <c r="Z1" s="217"/>
      <c r="AA1" s="217"/>
      <c r="AB1" s="217"/>
      <c r="AC1" s="217"/>
      <c r="AD1" s="217"/>
      <c r="AE1" s="217"/>
      <c r="AF1" s="217"/>
      <c r="AG1" s="217"/>
    </row>
    <row r="2" spans="1:33" ht="18" x14ac:dyDescent="0.25">
      <c r="A2" s="371" t="s">
        <v>167</v>
      </c>
      <c r="B2" s="19"/>
      <c r="C2" s="410"/>
      <c r="D2" s="410"/>
      <c r="E2" s="410"/>
      <c r="F2" s="410"/>
      <c r="G2" s="389"/>
      <c r="H2" s="389"/>
      <c r="I2" s="389"/>
      <c r="J2" s="389"/>
      <c r="K2" s="389"/>
      <c r="L2" s="389"/>
      <c r="M2" s="389"/>
      <c r="N2" s="38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</row>
    <row r="3" spans="1:33" ht="33.75" customHeight="1" x14ac:dyDescent="0.25">
      <c r="A3" s="460" t="s">
        <v>168</v>
      </c>
      <c r="B3" s="460"/>
      <c r="C3" s="461"/>
      <c r="D3" s="461"/>
      <c r="E3" s="461"/>
      <c r="F3" s="410"/>
      <c r="G3" s="389"/>
      <c r="H3" s="389"/>
      <c r="I3" s="389"/>
      <c r="J3" s="389"/>
      <c r="K3" s="389"/>
      <c r="L3" s="389"/>
      <c r="M3" s="389"/>
      <c r="N3" s="38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</row>
    <row r="4" spans="1:33" x14ac:dyDescent="0.2">
      <c r="A4" s="410"/>
      <c r="B4" s="410"/>
      <c r="C4" s="410"/>
      <c r="D4" s="410"/>
      <c r="E4" s="410"/>
      <c r="F4" s="410"/>
      <c r="G4" s="389"/>
      <c r="H4" s="389"/>
      <c r="I4" s="389"/>
      <c r="J4" s="389"/>
      <c r="K4" s="389"/>
      <c r="L4" s="389"/>
      <c r="M4" s="389"/>
      <c r="N4" s="38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</row>
    <row r="5" spans="1:33" ht="14.25" customHeight="1" x14ac:dyDescent="0.2">
      <c r="A5" s="75"/>
      <c r="B5" s="48"/>
      <c r="C5" s="458" t="s">
        <v>52</v>
      </c>
      <c r="D5" s="459"/>
      <c r="E5" s="459"/>
      <c r="F5" s="410"/>
      <c r="G5" s="389"/>
      <c r="H5" s="389"/>
      <c r="I5" s="389"/>
      <c r="J5" s="389"/>
      <c r="K5" s="389"/>
      <c r="L5" s="389"/>
      <c r="M5" s="389"/>
      <c r="N5" s="38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</row>
    <row r="6" spans="1:33" ht="14.25" customHeight="1" x14ac:dyDescent="0.2">
      <c r="A6" s="76"/>
      <c r="B6" s="49"/>
      <c r="C6" s="32" t="s">
        <v>169</v>
      </c>
      <c r="D6" s="32" t="s">
        <v>25</v>
      </c>
      <c r="E6" s="62" t="s">
        <v>170</v>
      </c>
      <c r="F6" s="410"/>
      <c r="G6" s="389"/>
      <c r="H6" s="389"/>
      <c r="I6" s="389"/>
      <c r="J6" s="389"/>
      <c r="K6" s="389"/>
      <c r="L6" s="389"/>
      <c r="M6" s="389"/>
      <c r="N6" s="38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</row>
    <row r="7" spans="1:33" ht="15.75" customHeight="1" x14ac:dyDescent="0.2">
      <c r="A7" s="60" t="s">
        <v>150</v>
      </c>
      <c r="B7" s="45"/>
      <c r="C7" s="33"/>
      <c r="D7" s="33"/>
      <c r="E7" s="63" t="s">
        <v>28</v>
      </c>
      <c r="F7" s="410"/>
      <c r="G7" s="389"/>
      <c r="H7" s="389"/>
      <c r="I7" s="389"/>
      <c r="J7" s="389"/>
      <c r="K7" s="389"/>
      <c r="L7" s="389"/>
      <c r="M7" s="389"/>
      <c r="N7" s="38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</row>
    <row r="8" spans="1:33" x14ac:dyDescent="0.2">
      <c r="A8" s="65" t="s">
        <v>171</v>
      </c>
      <c r="B8" s="44"/>
      <c r="C8" s="279">
        <f>SUM(D8:E8)</f>
        <v>4126</v>
      </c>
      <c r="D8" s="27">
        <v>742</v>
      </c>
      <c r="E8" s="70">
        <v>3384</v>
      </c>
      <c r="F8" s="410"/>
      <c r="G8" s="389"/>
      <c r="H8" s="389"/>
      <c r="I8" s="389"/>
      <c r="J8" s="389"/>
      <c r="K8" s="389"/>
      <c r="L8" s="389"/>
      <c r="M8" s="389"/>
      <c r="N8" s="38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</row>
    <row r="9" spans="1:33" x14ac:dyDescent="0.2">
      <c r="A9" s="393"/>
      <c r="B9" s="124" t="s">
        <v>30</v>
      </c>
      <c r="C9" s="27"/>
      <c r="D9" s="27"/>
      <c r="E9" s="70"/>
      <c r="F9" s="410"/>
      <c r="G9" s="389"/>
      <c r="H9" s="389"/>
      <c r="I9" s="389"/>
      <c r="J9" s="389"/>
      <c r="K9" s="389"/>
      <c r="L9" s="389"/>
      <c r="M9" s="389"/>
      <c r="N9" s="38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59"/>
      <c r="AD9" s="359"/>
      <c r="AE9" s="359"/>
      <c r="AF9" s="359"/>
      <c r="AG9" s="359"/>
    </row>
    <row r="10" spans="1:33" x14ac:dyDescent="0.2">
      <c r="A10" s="55"/>
      <c r="B10" s="124" t="s">
        <v>172</v>
      </c>
      <c r="C10" s="279">
        <f>SUM(D10:E10)</f>
        <v>172</v>
      </c>
      <c r="D10" s="27">
        <v>39</v>
      </c>
      <c r="E10" s="70">
        <v>133</v>
      </c>
      <c r="F10" s="410"/>
      <c r="G10" s="389"/>
      <c r="H10" s="389"/>
      <c r="I10" s="389"/>
      <c r="J10" s="389"/>
      <c r="K10" s="389"/>
      <c r="L10" s="389"/>
      <c r="M10" s="389"/>
      <c r="N10" s="38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</row>
    <row r="11" spans="1:33" x14ac:dyDescent="0.2">
      <c r="A11" s="55"/>
      <c r="B11" s="124" t="s">
        <v>173</v>
      </c>
      <c r="C11" s="422">
        <f t="shared" ref="C11:C54" si="0">SUM(D11:E11)</f>
        <v>1745</v>
      </c>
      <c r="D11" s="231">
        <v>374</v>
      </c>
      <c r="E11" s="241">
        <v>1371</v>
      </c>
      <c r="F11" s="410"/>
      <c r="G11" s="389"/>
      <c r="H11" s="389"/>
      <c r="I11" s="389"/>
      <c r="J11" s="389"/>
      <c r="K11" s="389"/>
      <c r="L11" s="389"/>
      <c r="M11" s="389"/>
      <c r="N11" s="38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</row>
    <row r="12" spans="1:33" x14ac:dyDescent="0.2">
      <c r="A12" s="55"/>
      <c r="B12" s="124" t="s">
        <v>174</v>
      </c>
      <c r="C12" s="279">
        <f t="shared" si="0"/>
        <v>144</v>
      </c>
      <c r="D12" s="27">
        <v>1</v>
      </c>
      <c r="E12" s="70">
        <v>143</v>
      </c>
      <c r="F12" s="410"/>
      <c r="G12" s="389"/>
      <c r="H12" s="389"/>
      <c r="I12" s="389"/>
      <c r="J12" s="389"/>
      <c r="K12" s="389"/>
      <c r="L12" s="389"/>
      <c r="M12" s="389"/>
      <c r="N12" s="389"/>
      <c r="O12" s="359"/>
      <c r="P12" s="359"/>
      <c r="Q12" s="359"/>
      <c r="R12" s="359"/>
      <c r="S12" s="359"/>
      <c r="T12" s="359"/>
      <c r="U12" s="359"/>
      <c r="V12" s="359"/>
      <c r="W12" s="359"/>
      <c r="X12" s="359"/>
      <c r="Y12" s="359"/>
      <c r="Z12" s="359"/>
      <c r="AA12" s="359"/>
      <c r="AB12" s="359"/>
      <c r="AC12" s="359"/>
      <c r="AD12" s="359"/>
      <c r="AE12" s="359"/>
      <c r="AF12" s="359"/>
      <c r="AG12" s="359"/>
    </row>
    <row r="13" spans="1:33" ht="14.25" x14ac:dyDescent="0.2">
      <c r="A13" s="55"/>
      <c r="B13" s="124" t="s">
        <v>175</v>
      </c>
      <c r="C13" s="279">
        <f t="shared" si="0"/>
        <v>1487</v>
      </c>
      <c r="D13" s="27">
        <v>254</v>
      </c>
      <c r="E13" s="70">
        <v>1233</v>
      </c>
      <c r="F13" s="389"/>
      <c r="G13" s="389"/>
      <c r="H13" s="389"/>
      <c r="I13" s="389"/>
      <c r="J13" s="389"/>
      <c r="K13" s="389"/>
      <c r="L13" s="389"/>
      <c r="M13" s="389"/>
      <c r="N13" s="389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</row>
    <row r="14" spans="1:33" x14ac:dyDescent="0.2">
      <c r="A14" s="55"/>
      <c r="B14" s="42"/>
      <c r="C14" s="279"/>
      <c r="D14" s="27"/>
      <c r="E14" s="70"/>
      <c r="F14" s="389"/>
      <c r="G14" s="389"/>
      <c r="H14" s="389"/>
      <c r="I14" s="389"/>
      <c r="J14" s="389"/>
      <c r="K14" s="389"/>
      <c r="L14" s="389"/>
      <c r="M14" s="389"/>
      <c r="N14" s="38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</row>
    <row r="15" spans="1:33" x14ac:dyDescent="0.2">
      <c r="A15" s="55" t="s">
        <v>176</v>
      </c>
      <c r="B15" s="42"/>
      <c r="C15" s="279">
        <f t="shared" si="0"/>
        <v>8109</v>
      </c>
      <c r="D15" s="27">
        <v>1508</v>
      </c>
      <c r="E15" s="70">
        <v>6601</v>
      </c>
      <c r="F15" s="177"/>
      <c r="G15" s="177"/>
      <c r="H15" s="389"/>
      <c r="I15" s="389"/>
      <c r="J15" s="389"/>
      <c r="K15" s="389"/>
      <c r="L15" s="389"/>
      <c r="M15" s="389"/>
      <c r="N15" s="38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</row>
    <row r="16" spans="1:33" x14ac:dyDescent="0.2">
      <c r="A16" s="55" t="s">
        <v>177</v>
      </c>
      <c r="B16" s="124" t="s">
        <v>30</v>
      </c>
      <c r="C16" s="279"/>
      <c r="D16" s="27"/>
      <c r="E16" s="70"/>
      <c r="F16" s="177"/>
      <c r="G16" s="177"/>
      <c r="H16" s="389"/>
      <c r="I16" s="389"/>
      <c r="J16" s="389"/>
      <c r="K16" s="389"/>
      <c r="L16" s="389"/>
      <c r="M16" s="389"/>
      <c r="N16" s="38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</row>
    <row r="17" spans="1:33" ht="12.75" customHeight="1" x14ac:dyDescent="0.2">
      <c r="A17" s="55" t="s">
        <v>178</v>
      </c>
      <c r="B17" s="124" t="s">
        <v>172</v>
      </c>
      <c r="C17" s="279">
        <f t="shared" si="0"/>
        <v>141</v>
      </c>
      <c r="D17" s="27">
        <v>30</v>
      </c>
      <c r="E17" s="70">
        <v>111</v>
      </c>
      <c r="F17" s="177"/>
      <c r="G17" s="232"/>
      <c r="H17" s="389"/>
      <c r="I17" s="389"/>
      <c r="J17" s="389"/>
      <c r="K17" s="389"/>
      <c r="L17" s="389"/>
      <c r="M17" s="389"/>
      <c r="N17" s="38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</row>
    <row r="18" spans="1:33" x14ac:dyDescent="0.2">
      <c r="A18" s="55" t="s">
        <v>179</v>
      </c>
      <c r="B18" s="124" t="s">
        <v>180</v>
      </c>
      <c r="C18" s="279">
        <f t="shared" si="0"/>
        <v>314</v>
      </c>
      <c r="D18" s="27">
        <v>7</v>
      </c>
      <c r="E18" s="70">
        <v>307</v>
      </c>
      <c r="F18" s="177"/>
      <c r="G18" s="177"/>
      <c r="H18" s="389"/>
      <c r="I18" s="389"/>
      <c r="J18" s="389"/>
      <c r="K18" s="389"/>
      <c r="L18" s="389"/>
      <c r="M18" s="389"/>
      <c r="N18" s="38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</row>
    <row r="19" spans="1:33" x14ac:dyDescent="0.2">
      <c r="A19" s="393" t="s">
        <v>181</v>
      </c>
      <c r="B19" s="124" t="s">
        <v>182</v>
      </c>
      <c r="C19" s="279">
        <f t="shared" si="0"/>
        <v>133</v>
      </c>
      <c r="D19" s="27">
        <v>63</v>
      </c>
      <c r="E19" s="70">
        <v>70</v>
      </c>
      <c r="F19" s="177"/>
      <c r="G19" s="177"/>
      <c r="H19" s="389"/>
      <c r="I19" s="389"/>
      <c r="J19" s="389"/>
      <c r="K19" s="389"/>
      <c r="L19" s="389"/>
      <c r="M19" s="389"/>
      <c r="N19" s="38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</row>
    <row r="20" spans="1:33" x14ac:dyDescent="0.2">
      <c r="A20" s="55" t="s">
        <v>183</v>
      </c>
      <c r="B20" s="124" t="s">
        <v>184</v>
      </c>
      <c r="C20" s="279">
        <f t="shared" si="0"/>
        <v>106</v>
      </c>
      <c r="D20" s="27">
        <v>12</v>
      </c>
      <c r="E20" s="70">
        <v>94</v>
      </c>
      <c r="F20" s="177"/>
      <c r="G20" s="177"/>
      <c r="H20" s="389"/>
      <c r="I20" s="389"/>
      <c r="J20" s="389"/>
      <c r="K20" s="389"/>
      <c r="L20" s="389"/>
      <c r="M20" s="389"/>
      <c r="N20" s="38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</row>
    <row r="21" spans="1:33" x14ac:dyDescent="0.2">
      <c r="A21" s="55" t="s">
        <v>185</v>
      </c>
      <c r="B21" s="124" t="s">
        <v>186</v>
      </c>
      <c r="C21" s="279">
        <f t="shared" si="0"/>
        <v>1656</v>
      </c>
      <c r="D21" s="27">
        <v>254</v>
      </c>
      <c r="E21" s="70">
        <v>1402</v>
      </c>
      <c r="F21" s="177"/>
      <c r="G21" s="177"/>
      <c r="H21" s="389"/>
      <c r="I21" s="389"/>
      <c r="J21" s="389"/>
      <c r="K21" s="389"/>
      <c r="L21" s="389"/>
      <c r="M21" s="389"/>
      <c r="N21" s="38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</row>
    <row r="22" spans="1:33" x14ac:dyDescent="0.2">
      <c r="A22" s="55" t="s">
        <v>187</v>
      </c>
      <c r="B22" s="124" t="s">
        <v>188</v>
      </c>
      <c r="C22" s="279">
        <f t="shared" si="0"/>
        <v>723</v>
      </c>
      <c r="D22" s="27">
        <v>236</v>
      </c>
      <c r="E22" s="70">
        <v>487</v>
      </c>
      <c r="F22" s="177"/>
      <c r="G22" s="177"/>
      <c r="H22" s="389"/>
      <c r="I22" s="389"/>
      <c r="J22" s="389"/>
      <c r="K22" s="389"/>
      <c r="L22" s="389"/>
      <c r="M22" s="389"/>
      <c r="N22" s="38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</row>
    <row r="23" spans="1:33" x14ac:dyDescent="0.2">
      <c r="A23" s="55" t="s">
        <v>189</v>
      </c>
      <c r="B23" s="124" t="s">
        <v>190</v>
      </c>
      <c r="C23" s="279">
        <f t="shared" si="0"/>
        <v>74</v>
      </c>
      <c r="D23" s="27">
        <v>15</v>
      </c>
      <c r="E23" s="70">
        <v>59</v>
      </c>
      <c r="F23" s="177"/>
      <c r="G23" s="177"/>
      <c r="H23" s="389"/>
      <c r="I23" s="389"/>
      <c r="J23" s="389"/>
      <c r="K23" s="389"/>
      <c r="L23" s="389"/>
      <c r="M23" s="389"/>
      <c r="N23" s="38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</row>
    <row r="24" spans="1:33" x14ac:dyDescent="0.2">
      <c r="A24" s="55" t="s">
        <v>191</v>
      </c>
      <c r="B24" s="124" t="s">
        <v>192</v>
      </c>
      <c r="C24" s="279">
        <f t="shared" si="0"/>
        <v>168</v>
      </c>
      <c r="D24" s="27">
        <v>24</v>
      </c>
      <c r="E24" s="70">
        <v>144</v>
      </c>
      <c r="F24" s="177"/>
      <c r="G24" s="177"/>
      <c r="H24" s="389"/>
      <c r="I24" s="389"/>
      <c r="J24" s="389"/>
      <c r="K24" s="389"/>
      <c r="L24" s="389"/>
      <c r="M24" s="389"/>
      <c r="N24" s="38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  <c r="AC24" s="359"/>
      <c r="AD24" s="359"/>
      <c r="AE24" s="359"/>
      <c r="AF24" s="359"/>
      <c r="AG24" s="359"/>
    </row>
    <row r="25" spans="1:33" ht="14.25" x14ac:dyDescent="0.2">
      <c r="A25" s="55"/>
      <c r="B25" s="124" t="s">
        <v>175</v>
      </c>
      <c r="C25" s="279">
        <f t="shared" si="0"/>
        <v>3414</v>
      </c>
      <c r="D25" s="27">
        <v>650</v>
      </c>
      <c r="E25" s="70">
        <v>2764</v>
      </c>
      <c r="F25" s="177"/>
      <c r="G25" s="177"/>
      <c r="H25" s="389"/>
      <c r="I25" s="389"/>
      <c r="J25" s="389"/>
      <c r="K25" s="389"/>
      <c r="L25" s="389"/>
      <c r="M25" s="389"/>
      <c r="N25" s="38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</row>
    <row r="26" spans="1:33" x14ac:dyDescent="0.2">
      <c r="A26" s="55"/>
      <c r="B26" s="42"/>
      <c r="C26" s="279"/>
      <c r="D26" s="27"/>
      <c r="E26" s="70"/>
      <c r="F26" s="177"/>
      <c r="G26" s="177"/>
      <c r="H26" s="389"/>
      <c r="I26" s="389"/>
      <c r="J26" s="389"/>
      <c r="K26" s="389"/>
      <c r="L26" s="389"/>
      <c r="M26" s="389"/>
      <c r="N26" s="38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359"/>
      <c r="AC26" s="359"/>
      <c r="AD26" s="359"/>
      <c r="AE26" s="359"/>
      <c r="AF26" s="359"/>
      <c r="AG26" s="359"/>
    </row>
    <row r="27" spans="1:33" x14ac:dyDescent="0.2">
      <c r="A27" s="393" t="s">
        <v>193</v>
      </c>
      <c r="B27" s="124"/>
      <c r="C27" s="279">
        <f t="shared" si="0"/>
        <v>8494</v>
      </c>
      <c r="D27" s="27">
        <v>2905</v>
      </c>
      <c r="E27" s="70">
        <v>5589</v>
      </c>
      <c r="F27" s="177"/>
      <c r="G27" s="177"/>
      <c r="H27" s="389"/>
      <c r="I27" s="389"/>
      <c r="J27" s="389"/>
      <c r="K27" s="389"/>
      <c r="L27" s="389"/>
      <c r="M27" s="389"/>
      <c r="N27" s="38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</row>
    <row r="28" spans="1:33" x14ac:dyDescent="0.2">
      <c r="A28" s="55" t="s">
        <v>177</v>
      </c>
      <c r="B28" s="124" t="s">
        <v>30</v>
      </c>
      <c r="C28" s="279"/>
      <c r="D28" s="27"/>
      <c r="E28" s="70"/>
      <c r="F28" s="177"/>
      <c r="G28" s="177"/>
      <c r="H28" s="389"/>
      <c r="I28" s="389"/>
      <c r="J28" s="389"/>
      <c r="K28" s="389"/>
      <c r="L28" s="389"/>
      <c r="M28" s="389"/>
      <c r="N28" s="38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  <c r="AA28" s="359"/>
      <c r="AB28" s="359"/>
      <c r="AC28" s="359"/>
      <c r="AD28" s="359"/>
      <c r="AE28" s="359"/>
      <c r="AF28" s="359"/>
      <c r="AG28" s="359"/>
    </row>
    <row r="29" spans="1:33" x14ac:dyDescent="0.2">
      <c r="A29" s="55" t="s">
        <v>194</v>
      </c>
      <c r="B29" s="124" t="s">
        <v>195</v>
      </c>
      <c r="C29" s="279">
        <f t="shared" si="0"/>
        <v>3006</v>
      </c>
      <c r="D29" s="27">
        <v>1302</v>
      </c>
      <c r="E29" s="70">
        <v>1704</v>
      </c>
      <c r="F29" s="177"/>
      <c r="G29" s="389"/>
      <c r="H29" s="389"/>
      <c r="I29" s="389"/>
      <c r="J29" s="389"/>
      <c r="K29" s="389"/>
      <c r="L29" s="389"/>
      <c r="M29" s="389"/>
      <c r="N29" s="38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  <c r="AG29" s="359"/>
    </row>
    <row r="30" spans="1:33" ht="14.25" x14ac:dyDescent="0.2">
      <c r="A30" s="55"/>
      <c r="B30" s="124" t="s">
        <v>175</v>
      </c>
      <c r="C30" s="279">
        <f t="shared" si="0"/>
        <v>3978</v>
      </c>
      <c r="D30" s="27">
        <v>1400</v>
      </c>
      <c r="E30" s="70">
        <v>2578</v>
      </c>
      <c r="F30" s="217"/>
      <c r="G30" s="177"/>
      <c r="H30" s="389"/>
      <c r="I30" s="389"/>
      <c r="J30" s="389"/>
      <c r="K30" s="389"/>
      <c r="L30" s="389"/>
      <c r="M30" s="389"/>
      <c r="N30" s="38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59"/>
      <c r="AB30" s="359"/>
      <c r="AC30" s="359"/>
      <c r="AD30" s="359"/>
      <c r="AE30" s="359"/>
      <c r="AF30" s="359"/>
      <c r="AG30" s="359"/>
    </row>
    <row r="31" spans="1:33" x14ac:dyDescent="0.2">
      <c r="A31" s="55"/>
      <c r="B31" s="42"/>
      <c r="C31" s="279"/>
      <c r="D31" s="27"/>
      <c r="E31" s="70"/>
      <c r="F31" s="177"/>
      <c r="G31" s="177"/>
      <c r="H31" s="389"/>
      <c r="I31" s="389"/>
      <c r="J31" s="389"/>
      <c r="K31" s="389"/>
      <c r="L31" s="389"/>
      <c r="M31" s="389"/>
      <c r="N31" s="38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</row>
    <row r="32" spans="1:33" x14ac:dyDescent="0.2">
      <c r="A32" s="55" t="s">
        <v>196</v>
      </c>
      <c r="B32" s="42"/>
      <c r="C32" s="279">
        <f t="shared" si="0"/>
        <v>4070</v>
      </c>
      <c r="D32" s="27">
        <v>1638</v>
      </c>
      <c r="E32" s="70">
        <v>2432</v>
      </c>
      <c r="F32" s="177"/>
      <c r="G32" s="177"/>
      <c r="H32" s="389"/>
      <c r="I32" s="389"/>
      <c r="J32" s="389"/>
      <c r="K32" s="389"/>
      <c r="L32" s="389"/>
      <c r="M32" s="389"/>
      <c r="N32" s="38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</row>
    <row r="33" spans="1:33" x14ac:dyDescent="0.2">
      <c r="A33" s="55" t="s">
        <v>177</v>
      </c>
      <c r="B33" s="124" t="s">
        <v>30</v>
      </c>
      <c r="C33" s="279"/>
      <c r="D33" s="27"/>
      <c r="E33" s="70"/>
      <c r="F33" s="177"/>
      <c r="G33" s="177"/>
      <c r="H33" s="389"/>
      <c r="I33" s="389"/>
      <c r="J33" s="389"/>
      <c r="K33" s="389"/>
      <c r="L33" s="389"/>
      <c r="M33" s="389"/>
      <c r="N33" s="38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</row>
    <row r="34" spans="1:33" x14ac:dyDescent="0.2">
      <c r="A34" s="55" t="s">
        <v>197</v>
      </c>
      <c r="B34" s="124" t="s">
        <v>198</v>
      </c>
      <c r="C34" s="279">
        <f t="shared" si="0"/>
        <v>148</v>
      </c>
      <c r="D34" s="260">
        <v>22</v>
      </c>
      <c r="E34" s="70">
        <v>126</v>
      </c>
      <c r="F34" s="177"/>
      <c r="G34" s="232"/>
      <c r="H34" s="389"/>
      <c r="I34" s="389"/>
      <c r="J34" s="389"/>
      <c r="K34" s="389"/>
      <c r="L34" s="389"/>
      <c r="M34" s="389"/>
      <c r="N34" s="38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</row>
    <row r="35" spans="1:33" x14ac:dyDescent="0.2">
      <c r="A35" s="55" t="s">
        <v>199</v>
      </c>
      <c r="B35" s="124" t="s">
        <v>200</v>
      </c>
      <c r="C35" s="279">
        <f t="shared" si="0"/>
        <v>2089</v>
      </c>
      <c r="D35" s="260">
        <v>874</v>
      </c>
      <c r="E35" s="70">
        <v>1215</v>
      </c>
      <c r="F35" s="177"/>
      <c r="G35" s="177"/>
      <c r="H35" s="389"/>
      <c r="I35" s="389"/>
      <c r="J35" s="389"/>
      <c r="K35" s="389"/>
      <c r="L35" s="389"/>
      <c r="M35" s="389"/>
      <c r="N35" s="38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</row>
    <row r="36" spans="1:33" ht="14.25" x14ac:dyDescent="0.2">
      <c r="A36" s="55"/>
      <c r="B36" s="124" t="s">
        <v>175</v>
      </c>
      <c r="C36" s="279">
        <f t="shared" si="0"/>
        <v>1737</v>
      </c>
      <c r="D36" s="260">
        <v>698</v>
      </c>
      <c r="E36" s="70">
        <v>1039</v>
      </c>
      <c r="F36" s="177"/>
      <c r="G36" s="177"/>
      <c r="H36" s="389"/>
      <c r="I36" s="389"/>
      <c r="J36" s="389"/>
      <c r="K36" s="389"/>
      <c r="L36" s="389"/>
      <c r="M36" s="389"/>
      <c r="N36" s="38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</row>
    <row r="37" spans="1:33" x14ac:dyDescent="0.2">
      <c r="A37" s="55"/>
      <c r="B37" s="42"/>
      <c r="C37" s="279"/>
      <c r="D37" s="260"/>
      <c r="E37" s="70"/>
      <c r="F37" s="177"/>
      <c r="G37" s="177"/>
      <c r="H37" s="389"/>
      <c r="I37" s="389"/>
      <c r="J37" s="389"/>
      <c r="K37" s="389"/>
      <c r="L37" s="389"/>
      <c r="M37" s="389"/>
      <c r="N37" s="38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</row>
    <row r="38" spans="1:33" x14ac:dyDescent="0.2">
      <c r="A38" s="55" t="s">
        <v>201</v>
      </c>
      <c r="B38" s="42"/>
      <c r="C38" s="279">
        <f t="shared" si="0"/>
        <v>7326</v>
      </c>
      <c r="D38" s="260">
        <v>1305</v>
      </c>
      <c r="E38" s="70">
        <v>6021</v>
      </c>
      <c r="F38" s="177"/>
      <c r="G38" s="177"/>
      <c r="H38" s="389"/>
      <c r="I38" s="389"/>
      <c r="J38" s="389"/>
      <c r="K38" s="389"/>
      <c r="L38" s="389"/>
      <c r="M38" s="389"/>
      <c r="N38" s="38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9"/>
      <c r="AE38" s="359"/>
      <c r="AF38" s="359"/>
      <c r="AG38" s="359"/>
    </row>
    <row r="39" spans="1:33" x14ac:dyDescent="0.2">
      <c r="A39" s="55" t="s">
        <v>177</v>
      </c>
      <c r="B39" s="124" t="s">
        <v>30</v>
      </c>
      <c r="C39" s="279"/>
      <c r="D39" s="260"/>
      <c r="E39" s="70"/>
      <c r="F39" s="177"/>
      <c r="G39" s="177"/>
      <c r="H39" s="389"/>
      <c r="I39" s="389"/>
      <c r="J39" s="389"/>
      <c r="K39" s="389"/>
      <c r="L39" s="389"/>
      <c r="M39" s="389"/>
      <c r="N39" s="38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  <c r="AF39" s="359"/>
      <c r="AG39" s="359"/>
    </row>
    <row r="40" spans="1:33" ht="12.75" customHeight="1" x14ac:dyDescent="0.2">
      <c r="A40" s="55" t="s">
        <v>202</v>
      </c>
      <c r="B40" s="124" t="s">
        <v>203</v>
      </c>
      <c r="C40" s="279">
        <f t="shared" si="0"/>
        <v>116</v>
      </c>
      <c r="D40" s="260">
        <v>47</v>
      </c>
      <c r="E40" s="70">
        <v>69</v>
      </c>
      <c r="F40" s="177"/>
      <c r="G40" s="177"/>
      <c r="H40" s="389"/>
      <c r="I40" s="389"/>
      <c r="J40" s="389"/>
      <c r="K40" s="389"/>
      <c r="L40" s="389"/>
      <c r="M40" s="389"/>
      <c r="N40" s="38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</row>
    <row r="41" spans="1:33" ht="14.25" x14ac:dyDescent="0.2">
      <c r="A41" s="55" t="s">
        <v>204</v>
      </c>
      <c r="B41" s="124" t="s">
        <v>205</v>
      </c>
      <c r="C41" s="279">
        <f t="shared" si="0"/>
        <v>3991</v>
      </c>
      <c r="D41" s="260">
        <v>907</v>
      </c>
      <c r="E41" s="70">
        <v>3084</v>
      </c>
      <c r="F41" s="177"/>
      <c r="G41" s="177"/>
      <c r="H41" s="389"/>
      <c r="I41" s="389"/>
      <c r="J41" s="389"/>
      <c r="K41" s="389"/>
      <c r="L41" s="389"/>
      <c r="M41" s="389"/>
      <c r="N41" s="38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</row>
    <row r="42" spans="1:33" ht="14.25" x14ac:dyDescent="0.2">
      <c r="A42" s="55" t="s">
        <v>206</v>
      </c>
      <c r="B42" s="124" t="s">
        <v>207</v>
      </c>
      <c r="C42" s="279">
        <f t="shared" si="0"/>
        <v>237</v>
      </c>
      <c r="D42" s="260">
        <v>32</v>
      </c>
      <c r="E42" s="70">
        <v>205</v>
      </c>
      <c r="F42" s="177"/>
      <c r="G42" s="177"/>
      <c r="H42" s="389"/>
      <c r="I42" s="389"/>
      <c r="J42" s="389"/>
      <c r="K42" s="389"/>
      <c r="L42" s="389"/>
      <c r="M42" s="389"/>
      <c r="N42" s="38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359"/>
      <c r="Z42" s="359"/>
      <c r="AA42" s="359"/>
      <c r="AB42" s="359"/>
      <c r="AC42" s="359"/>
      <c r="AD42" s="359"/>
      <c r="AE42" s="359"/>
      <c r="AF42" s="359"/>
      <c r="AG42" s="359"/>
    </row>
    <row r="43" spans="1:33" x14ac:dyDescent="0.2">
      <c r="A43" s="55" t="s">
        <v>185</v>
      </c>
      <c r="B43" s="124" t="s">
        <v>186</v>
      </c>
      <c r="C43" s="279">
        <f t="shared" si="0"/>
        <v>344</v>
      </c>
      <c r="D43" s="260">
        <v>14</v>
      </c>
      <c r="E43" s="70">
        <v>330</v>
      </c>
      <c r="F43" s="177"/>
      <c r="G43" s="177"/>
      <c r="H43" s="389"/>
      <c r="I43" s="389"/>
      <c r="J43" s="389"/>
      <c r="K43" s="389"/>
      <c r="L43" s="389"/>
      <c r="M43" s="389"/>
      <c r="N43" s="38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/>
    </row>
    <row r="44" spans="1:33" x14ac:dyDescent="0.2">
      <c r="A44" s="55" t="s">
        <v>208</v>
      </c>
      <c r="B44" s="124" t="s">
        <v>209</v>
      </c>
      <c r="C44" s="279">
        <f t="shared" si="0"/>
        <v>94</v>
      </c>
      <c r="D44" s="260">
        <v>5</v>
      </c>
      <c r="E44" s="70">
        <v>89</v>
      </c>
      <c r="F44" s="177"/>
      <c r="G44" s="177"/>
      <c r="H44" s="389"/>
      <c r="I44" s="389"/>
      <c r="J44" s="389"/>
      <c r="K44" s="389"/>
      <c r="L44" s="389"/>
      <c r="M44" s="389"/>
      <c r="N44" s="38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</row>
    <row r="45" spans="1:33" ht="14.25" x14ac:dyDescent="0.2">
      <c r="A45" s="55"/>
      <c r="B45" s="124" t="s">
        <v>175</v>
      </c>
      <c r="C45" s="279">
        <f t="shared" si="0"/>
        <v>2045</v>
      </c>
      <c r="D45" s="260">
        <v>240</v>
      </c>
      <c r="E45" s="70">
        <v>1805</v>
      </c>
      <c r="F45" s="177"/>
      <c r="G45" s="232"/>
      <c r="H45" s="389"/>
      <c r="I45" s="389"/>
      <c r="J45" s="389"/>
      <c r="K45" s="389"/>
      <c r="L45" s="389"/>
      <c r="M45" s="389"/>
      <c r="N45" s="38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</row>
    <row r="46" spans="1:33" x14ac:dyDescent="0.2">
      <c r="A46" s="55"/>
      <c r="B46" s="124"/>
      <c r="C46" s="279"/>
      <c r="D46" s="260"/>
      <c r="E46" s="70"/>
      <c r="F46" s="177"/>
      <c r="G46" s="177"/>
      <c r="H46" s="389"/>
      <c r="I46" s="389"/>
      <c r="J46" s="389"/>
      <c r="K46" s="389"/>
      <c r="L46" s="389"/>
      <c r="M46" s="389"/>
      <c r="N46" s="389"/>
      <c r="O46" s="359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359"/>
      <c r="AD46" s="359"/>
      <c r="AE46" s="359"/>
      <c r="AF46" s="359"/>
      <c r="AG46" s="359"/>
    </row>
    <row r="47" spans="1:33" x14ac:dyDescent="0.2">
      <c r="A47" s="393" t="s">
        <v>210</v>
      </c>
      <c r="B47" s="124"/>
      <c r="C47" s="279">
        <f t="shared" si="0"/>
        <v>857</v>
      </c>
      <c r="D47" s="260">
        <v>399</v>
      </c>
      <c r="E47" s="70">
        <v>458</v>
      </c>
      <c r="F47" s="177"/>
      <c r="G47" s="177"/>
      <c r="H47" s="389"/>
      <c r="I47" s="389"/>
      <c r="J47" s="389"/>
      <c r="K47" s="389"/>
      <c r="L47" s="389"/>
      <c r="M47" s="389"/>
      <c r="N47" s="38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</row>
    <row r="48" spans="1:33" x14ac:dyDescent="0.2">
      <c r="A48" s="55"/>
      <c r="B48" s="124" t="s">
        <v>30</v>
      </c>
      <c r="C48" s="279"/>
      <c r="D48" s="260"/>
      <c r="E48" s="70"/>
      <c r="F48" s="177"/>
      <c r="G48" s="177"/>
      <c r="H48" s="389"/>
      <c r="I48" s="389"/>
      <c r="J48" s="389"/>
      <c r="K48" s="389"/>
      <c r="L48" s="389"/>
      <c r="M48" s="389"/>
      <c r="N48" s="389"/>
      <c r="O48" s="359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</row>
    <row r="49" spans="1:33" x14ac:dyDescent="0.2">
      <c r="A49" s="55"/>
      <c r="B49" s="124" t="s">
        <v>211</v>
      </c>
      <c r="C49" s="279">
        <f t="shared" si="0"/>
        <v>348</v>
      </c>
      <c r="D49" s="260">
        <v>156</v>
      </c>
      <c r="E49" s="70">
        <v>192</v>
      </c>
      <c r="F49" s="177"/>
      <c r="G49" s="177"/>
      <c r="H49" s="389"/>
      <c r="I49" s="389"/>
      <c r="J49" s="389"/>
      <c r="K49" s="389"/>
      <c r="L49" s="389"/>
      <c r="M49" s="389"/>
      <c r="N49" s="389"/>
      <c r="O49" s="359"/>
      <c r="P49" s="359"/>
      <c r="Q49" s="359"/>
      <c r="R49" s="359"/>
      <c r="S49" s="359"/>
      <c r="T49" s="359"/>
      <c r="U49" s="359"/>
      <c r="V49" s="359"/>
      <c r="W49" s="359"/>
      <c r="X49" s="359"/>
      <c r="Y49" s="359"/>
      <c r="Z49" s="359"/>
      <c r="AA49" s="359"/>
      <c r="AB49" s="359"/>
      <c r="AC49" s="359"/>
      <c r="AD49" s="359"/>
      <c r="AE49" s="359"/>
      <c r="AF49" s="359"/>
      <c r="AG49" s="359"/>
    </row>
    <row r="50" spans="1:33" ht="14.25" x14ac:dyDescent="0.2">
      <c r="A50" s="55"/>
      <c r="B50" s="124" t="s">
        <v>212</v>
      </c>
      <c r="C50" s="279">
        <f t="shared" si="0"/>
        <v>288</v>
      </c>
      <c r="D50" s="260">
        <v>109</v>
      </c>
      <c r="E50" s="70">
        <v>179</v>
      </c>
      <c r="F50" s="177"/>
      <c r="G50" s="177"/>
      <c r="H50" s="389"/>
      <c r="I50" s="389"/>
      <c r="J50" s="389"/>
      <c r="K50" s="389"/>
      <c r="L50" s="389"/>
      <c r="M50" s="389"/>
      <c r="N50" s="389"/>
      <c r="O50" s="359"/>
      <c r="P50" s="359"/>
      <c r="Q50" s="359"/>
      <c r="R50" s="359"/>
      <c r="S50" s="359"/>
      <c r="T50" s="359"/>
      <c r="U50" s="359"/>
      <c r="V50" s="359"/>
      <c r="W50" s="359"/>
      <c r="X50" s="359"/>
      <c r="Y50" s="359"/>
      <c r="Z50" s="359"/>
      <c r="AA50" s="359"/>
      <c r="AB50" s="359"/>
      <c r="AC50" s="359"/>
      <c r="AD50" s="359"/>
      <c r="AE50" s="359"/>
      <c r="AF50" s="359"/>
      <c r="AG50" s="359"/>
    </row>
    <row r="51" spans="1:33" x14ac:dyDescent="0.2">
      <c r="A51" s="55"/>
      <c r="B51" s="124" t="s">
        <v>213</v>
      </c>
      <c r="C51" s="279">
        <f t="shared" si="0"/>
        <v>24</v>
      </c>
      <c r="D51" s="260">
        <v>17</v>
      </c>
      <c r="E51" s="70">
        <v>7</v>
      </c>
      <c r="F51" s="177"/>
      <c r="G51" s="177"/>
      <c r="H51" s="389"/>
      <c r="I51" s="389"/>
      <c r="J51" s="389"/>
      <c r="K51" s="389"/>
      <c r="L51" s="389"/>
      <c r="M51" s="389"/>
      <c r="N51" s="38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</row>
    <row r="52" spans="1:33" ht="14.25" x14ac:dyDescent="0.2">
      <c r="A52" s="55"/>
      <c r="B52" s="124" t="s">
        <v>175</v>
      </c>
      <c r="C52" s="279">
        <f t="shared" si="0"/>
        <v>159</v>
      </c>
      <c r="D52" s="260">
        <v>97</v>
      </c>
      <c r="E52" s="70">
        <v>62</v>
      </c>
      <c r="F52" s="177"/>
      <c r="G52" s="232"/>
      <c r="H52" s="389"/>
      <c r="I52" s="389"/>
      <c r="J52" s="389"/>
      <c r="K52" s="389"/>
      <c r="L52" s="389"/>
      <c r="M52" s="389"/>
      <c r="N52" s="38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9"/>
    </row>
    <row r="53" spans="1:33" x14ac:dyDescent="0.2">
      <c r="A53" s="55"/>
      <c r="B53" s="124"/>
      <c r="C53" s="279"/>
      <c r="D53" s="260"/>
      <c r="E53" s="70"/>
      <c r="F53" s="177"/>
      <c r="G53" s="177"/>
      <c r="H53" s="389"/>
      <c r="I53" s="389"/>
      <c r="J53" s="389"/>
      <c r="K53" s="389"/>
      <c r="L53" s="389"/>
      <c r="M53" s="389"/>
      <c r="N53" s="38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9"/>
    </row>
    <row r="54" spans="1:33" x14ac:dyDescent="0.2">
      <c r="A54" s="55" t="s">
        <v>214</v>
      </c>
      <c r="B54" s="42"/>
      <c r="C54" s="279">
        <f t="shared" si="0"/>
        <v>3513</v>
      </c>
      <c r="D54" s="260">
        <v>155</v>
      </c>
      <c r="E54" s="70">
        <v>3358</v>
      </c>
      <c r="F54" s="410"/>
      <c r="G54" s="389"/>
      <c r="H54" s="389"/>
      <c r="I54" s="389"/>
      <c r="J54" s="389"/>
      <c r="K54" s="389"/>
      <c r="L54" s="389"/>
      <c r="M54" s="389"/>
      <c r="N54" s="38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</row>
    <row r="55" spans="1:33" x14ac:dyDescent="0.2">
      <c r="A55" s="369" t="s">
        <v>23</v>
      </c>
      <c r="B55" s="43"/>
      <c r="C55" s="28">
        <f>C54+C47+C38+C32+C27+C15+C8</f>
        <v>36495</v>
      </c>
      <c r="D55" s="28">
        <f t="shared" ref="D55" si="1">D54+D47+D38+D32+D27+D15+D8</f>
        <v>8652</v>
      </c>
      <c r="E55" s="71">
        <f>E54+E47+E38+E32+E27+E15+E8</f>
        <v>27843</v>
      </c>
      <c r="F55" s="99"/>
      <c r="G55" s="389"/>
      <c r="H55" s="389"/>
      <c r="I55" s="389"/>
      <c r="J55" s="389"/>
      <c r="K55" s="389"/>
      <c r="L55" s="389"/>
      <c r="M55" s="389"/>
      <c r="N55" s="389"/>
      <c r="O55" s="359"/>
      <c r="P55" s="359"/>
      <c r="Q55" s="359"/>
      <c r="R55" s="359"/>
      <c r="S55" s="359"/>
      <c r="T55" s="359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359"/>
    </row>
    <row r="56" spans="1:33" x14ac:dyDescent="0.2">
      <c r="A56" s="369"/>
      <c r="B56" s="369"/>
      <c r="C56" s="71"/>
      <c r="D56" s="71"/>
      <c r="E56" s="71"/>
      <c r="F56" s="99"/>
      <c r="G56" s="389"/>
      <c r="H56" s="389"/>
      <c r="I56" s="389"/>
      <c r="J56" s="389"/>
      <c r="K56" s="389"/>
      <c r="L56" s="389"/>
      <c r="M56" s="389"/>
      <c r="N56" s="389"/>
      <c r="O56" s="359"/>
      <c r="P56" s="359"/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9"/>
    </row>
    <row r="57" spans="1:33" ht="12.75" customHeight="1" x14ac:dyDescent="0.2">
      <c r="A57" s="217" t="s">
        <v>215</v>
      </c>
      <c r="B57" s="99"/>
      <c r="C57" s="217"/>
      <c r="D57" s="52"/>
      <c r="E57" s="217"/>
      <c r="F57" s="99"/>
      <c r="G57" s="389"/>
      <c r="H57" s="389"/>
      <c r="I57" s="389"/>
      <c r="J57" s="389"/>
      <c r="K57" s="389"/>
      <c r="L57" s="389"/>
      <c r="M57" s="389"/>
      <c r="N57" s="389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A57" s="359"/>
      <c r="AB57" s="359"/>
      <c r="AC57" s="359"/>
      <c r="AD57" s="359"/>
      <c r="AE57" s="359"/>
      <c r="AF57" s="359"/>
      <c r="AG57" s="359"/>
    </row>
    <row r="58" spans="1:33" s="23" customFormat="1" x14ac:dyDescent="0.2">
      <c r="A58" s="14" t="s">
        <v>216</v>
      </c>
      <c r="B58" s="362"/>
      <c r="C58" s="217"/>
      <c r="D58" s="217"/>
      <c r="E58" s="217"/>
      <c r="F58" s="217"/>
      <c r="G58" s="389"/>
      <c r="H58" s="389"/>
      <c r="I58" s="389"/>
      <c r="J58" s="389"/>
      <c r="K58" s="389"/>
      <c r="L58" s="389"/>
      <c r="M58" s="389"/>
      <c r="N58" s="389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59"/>
      <c r="AB58" s="359"/>
      <c r="AC58" s="359"/>
      <c r="AD58" s="359"/>
      <c r="AE58" s="359"/>
      <c r="AF58" s="359"/>
      <c r="AG58" s="359"/>
    </row>
    <row r="59" spans="1:33" x14ac:dyDescent="0.2">
      <c r="A59" s="217"/>
      <c r="B59" s="217"/>
      <c r="C59" s="217"/>
      <c r="D59" s="217"/>
      <c r="E59" s="217"/>
      <c r="F59" s="217"/>
      <c r="G59" s="389"/>
      <c r="H59" s="389"/>
      <c r="I59" s="389"/>
      <c r="J59" s="389"/>
      <c r="K59" s="389"/>
      <c r="L59" s="389"/>
      <c r="M59" s="389"/>
      <c r="N59" s="389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59"/>
      <c r="AB59" s="359"/>
      <c r="AC59" s="359"/>
      <c r="AD59" s="359"/>
      <c r="AE59" s="359"/>
      <c r="AF59" s="359"/>
      <c r="AG59" s="359"/>
    </row>
    <row r="60" spans="1:33" x14ac:dyDescent="0.2">
      <c r="A60" s="387" t="s">
        <v>37</v>
      </c>
      <c r="B60" s="53"/>
      <c r="C60" s="217"/>
      <c r="D60" s="217"/>
      <c r="E60" s="217"/>
      <c r="F60" s="217"/>
      <c r="G60" s="389"/>
      <c r="H60" s="389"/>
      <c r="I60" s="389"/>
      <c r="J60" s="389"/>
      <c r="K60" s="389"/>
      <c r="L60" s="389"/>
      <c r="M60" s="389"/>
      <c r="N60" s="38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59"/>
      <c r="AB60" s="359"/>
      <c r="AC60" s="359"/>
      <c r="AD60" s="359"/>
      <c r="AE60" s="359"/>
      <c r="AF60" s="359"/>
      <c r="AG60" s="359"/>
    </row>
    <row r="61" spans="1:33" x14ac:dyDescent="0.2">
      <c r="A61" s="217"/>
      <c r="B61" s="217"/>
      <c r="C61" s="217"/>
      <c r="D61" s="217"/>
      <c r="E61" s="217"/>
      <c r="F61" s="217"/>
      <c r="G61" s="389"/>
      <c r="H61" s="389"/>
      <c r="I61" s="389"/>
      <c r="J61" s="389"/>
      <c r="K61" s="389"/>
      <c r="L61" s="389"/>
      <c r="M61" s="389"/>
      <c r="N61" s="38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59"/>
      <c r="AF61" s="359"/>
      <c r="AG61" s="359"/>
    </row>
    <row r="62" spans="1:33" x14ac:dyDescent="0.2">
      <c r="A62" s="217"/>
      <c r="B62" s="217"/>
      <c r="C62" s="217"/>
      <c r="D62" s="217"/>
      <c r="E62" s="217"/>
      <c r="F62" s="217"/>
      <c r="G62" s="389"/>
      <c r="H62" s="389"/>
      <c r="I62" s="389"/>
      <c r="J62" s="389"/>
      <c r="K62" s="389"/>
      <c r="L62" s="389"/>
      <c r="M62" s="389"/>
      <c r="N62" s="389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359"/>
      <c r="AD62" s="359"/>
      <c r="AE62" s="359"/>
      <c r="AF62" s="359"/>
      <c r="AG62" s="359"/>
    </row>
    <row r="63" spans="1:33" x14ac:dyDescent="0.2">
      <c r="A63" s="217"/>
      <c r="B63" s="217"/>
      <c r="C63" s="217"/>
      <c r="D63" s="217"/>
      <c r="E63" s="217"/>
      <c r="F63" s="217"/>
      <c r="G63" s="389"/>
      <c r="H63" s="389"/>
      <c r="I63" s="389"/>
      <c r="J63" s="389"/>
      <c r="K63" s="389"/>
      <c r="L63" s="389"/>
      <c r="M63" s="389"/>
      <c r="N63" s="389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9"/>
      <c r="AC63" s="359"/>
      <c r="AD63" s="359"/>
      <c r="AE63" s="359"/>
      <c r="AF63" s="359"/>
      <c r="AG63" s="359"/>
    </row>
    <row r="64" spans="1:33" x14ac:dyDescent="0.2">
      <c r="A64" s="217"/>
      <c r="B64" s="217"/>
      <c r="C64" s="217"/>
      <c r="D64" s="217"/>
      <c r="E64" s="217"/>
      <c r="F64" s="217"/>
      <c r="G64" s="389"/>
      <c r="H64" s="389"/>
      <c r="I64" s="389"/>
      <c r="J64" s="389"/>
      <c r="K64" s="389"/>
      <c r="L64" s="389"/>
      <c r="M64" s="389"/>
      <c r="N64" s="389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</row>
    <row r="65" spans="15:33" x14ac:dyDescent="0.2"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</row>
    <row r="66" spans="15:33" x14ac:dyDescent="0.2"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</row>
    <row r="67" spans="15:33" x14ac:dyDescent="0.2"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</row>
    <row r="68" spans="15:33" x14ac:dyDescent="0.2"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59"/>
      <c r="AE68" s="359"/>
      <c r="AF68" s="359"/>
      <c r="AG68" s="359"/>
    </row>
    <row r="69" spans="15:33" x14ac:dyDescent="0.2"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</row>
    <row r="70" spans="15:33" x14ac:dyDescent="0.2"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59"/>
      <c r="AB70" s="359"/>
      <c r="AC70" s="359"/>
      <c r="AD70" s="359"/>
      <c r="AE70" s="359"/>
      <c r="AF70" s="359"/>
      <c r="AG70" s="359"/>
    </row>
    <row r="71" spans="15:33" x14ac:dyDescent="0.2"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59"/>
      <c r="AB71" s="359"/>
      <c r="AC71" s="359"/>
      <c r="AD71" s="359"/>
      <c r="AE71" s="359"/>
      <c r="AF71" s="359"/>
      <c r="AG71" s="359"/>
    </row>
    <row r="72" spans="15:33" x14ac:dyDescent="0.2"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59"/>
      <c r="AG72" s="359"/>
    </row>
    <row r="73" spans="15:33" x14ac:dyDescent="0.2"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59"/>
      <c r="AB73" s="359"/>
      <c r="AC73" s="359"/>
      <c r="AD73" s="359"/>
      <c r="AE73" s="359"/>
      <c r="AF73" s="359"/>
      <c r="AG73" s="359"/>
    </row>
    <row r="74" spans="15:33" x14ac:dyDescent="0.2"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  <c r="AC74" s="359"/>
      <c r="AD74" s="359"/>
      <c r="AE74" s="359"/>
      <c r="AF74" s="359"/>
      <c r="AG74" s="359"/>
    </row>
    <row r="75" spans="15:33" x14ac:dyDescent="0.2"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  <c r="AC75" s="359"/>
      <c r="AD75" s="359"/>
      <c r="AE75" s="359"/>
      <c r="AF75" s="359"/>
      <c r="AG75" s="359"/>
    </row>
    <row r="76" spans="15:33" x14ac:dyDescent="0.2"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</row>
    <row r="77" spans="15:33" x14ac:dyDescent="0.2"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59"/>
      <c r="AB77" s="359"/>
      <c r="AC77" s="359"/>
      <c r="AD77" s="359"/>
      <c r="AE77" s="359"/>
      <c r="AF77" s="359"/>
      <c r="AG77" s="359"/>
    </row>
    <row r="78" spans="15:33" x14ac:dyDescent="0.2"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59"/>
      <c r="AB78" s="359"/>
      <c r="AC78" s="359"/>
      <c r="AD78" s="359"/>
      <c r="AE78" s="359"/>
      <c r="AF78" s="359"/>
      <c r="AG78" s="359"/>
    </row>
    <row r="79" spans="15:33" x14ac:dyDescent="0.2"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59"/>
      <c r="AB79" s="359"/>
      <c r="AC79" s="359"/>
      <c r="AD79" s="359"/>
      <c r="AE79" s="359"/>
      <c r="AF79" s="359"/>
      <c r="AG79" s="359"/>
    </row>
    <row r="80" spans="15:33" x14ac:dyDescent="0.2"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59"/>
      <c r="AB80" s="359"/>
      <c r="AC80" s="359"/>
      <c r="AD80" s="359"/>
      <c r="AE80" s="359"/>
      <c r="AF80" s="359"/>
      <c r="AG80" s="359"/>
    </row>
    <row r="81" spans="15:33" x14ac:dyDescent="0.2"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59"/>
      <c r="AB81" s="359"/>
      <c r="AC81" s="359"/>
      <c r="AD81" s="359"/>
      <c r="AE81" s="359"/>
      <c r="AF81" s="359"/>
      <c r="AG81" s="359"/>
    </row>
    <row r="82" spans="15:33" x14ac:dyDescent="0.2"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59"/>
      <c r="AB82" s="359"/>
      <c r="AC82" s="359"/>
      <c r="AD82" s="359"/>
      <c r="AE82" s="359"/>
      <c r="AF82" s="359"/>
      <c r="AG82" s="359"/>
    </row>
    <row r="83" spans="15:33" x14ac:dyDescent="0.2"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59"/>
      <c r="AB83" s="359"/>
      <c r="AC83" s="359"/>
      <c r="AD83" s="359"/>
      <c r="AE83" s="359"/>
      <c r="AF83" s="359"/>
      <c r="AG83" s="359"/>
    </row>
    <row r="84" spans="15:33" x14ac:dyDescent="0.2"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A84" s="359"/>
      <c r="AB84" s="359"/>
      <c r="AC84" s="359"/>
      <c r="AD84" s="359"/>
      <c r="AE84" s="359"/>
      <c r="AF84" s="359"/>
      <c r="AG84" s="359"/>
    </row>
    <row r="85" spans="15:33" x14ac:dyDescent="0.2"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A85" s="359"/>
      <c r="AB85" s="359"/>
      <c r="AC85" s="359"/>
      <c r="AD85" s="359"/>
      <c r="AE85" s="359"/>
      <c r="AF85" s="359"/>
      <c r="AG85" s="359"/>
    </row>
    <row r="86" spans="15:33" x14ac:dyDescent="0.2"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59"/>
      <c r="AB86" s="359"/>
      <c r="AC86" s="359"/>
      <c r="AD86" s="359"/>
      <c r="AE86" s="359"/>
      <c r="AF86" s="359"/>
      <c r="AG86" s="359"/>
    </row>
    <row r="87" spans="15:33" x14ac:dyDescent="0.2"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59"/>
      <c r="AB87" s="359"/>
      <c r="AC87" s="359"/>
      <c r="AD87" s="359"/>
      <c r="AE87" s="359"/>
      <c r="AF87" s="359"/>
      <c r="AG87" s="359"/>
    </row>
    <row r="88" spans="15:33" x14ac:dyDescent="0.2"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59"/>
      <c r="AB88" s="359"/>
      <c r="AC88" s="359"/>
      <c r="AD88" s="359"/>
      <c r="AE88" s="359"/>
      <c r="AF88" s="359"/>
      <c r="AG88" s="359"/>
    </row>
    <row r="89" spans="15:33" x14ac:dyDescent="0.2"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  <c r="AC89" s="359"/>
      <c r="AD89" s="359"/>
      <c r="AE89" s="359"/>
      <c r="AF89" s="359"/>
      <c r="AG89" s="359"/>
    </row>
    <row r="90" spans="15:33" x14ac:dyDescent="0.2"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  <c r="AC90" s="359"/>
      <c r="AD90" s="359"/>
      <c r="AE90" s="359"/>
      <c r="AF90" s="359"/>
      <c r="AG90" s="359"/>
    </row>
    <row r="91" spans="15:33" x14ac:dyDescent="0.2"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59"/>
      <c r="AF91" s="359"/>
      <c r="AG91" s="359"/>
    </row>
    <row r="92" spans="15:33" x14ac:dyDescent="0.2"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  <c r="AC92" s="359"/>
      <c r="AD92" s="359"/>
      <c r="AE92" s="359"/>
      <c r="AF92" s="359"/>
      <c r="AG92" s="359"/>
    </row>
    <row r="93" spans="15:33" x14ac:dyDescent="0.2"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59"/>
      <c r="AB93" s="359"/>
      <c r="AC93" s="359"/>
      <c r="AD93" s="359"/>
      <c r="AE93" s="359"/>
      <c r="AF93" s="359"/>
      <c r="AG93" s="359"/>
    </row>
    <row r="94" spans="15:33" x14ac:dyDescent="0.2">
      <c r="O94" s="359"/>
      <c r="P94" s="359"/>
      <c r="Q94" s="359"/>
      <c r="R94" s="359"/>
      <c r="S94" s="359"/>
      <c r="T94" s="359"/>
      <c r="U94" s="359"/>
      <c r="V94" s="359"/>
      <c r="W94" s="359"/>
      <c r="X94" s="359"/>
      <c r="Y94" s="359"/>
      <c r="Z94" s="359"/>
      <c r="AA94" s="359"/>
      <c r="AB94" s="359"/>
      <c r="AC94" s="359"/>
      <c r="AD94" s="359"/>
      <c r="AE94" s="359"/>
      <c r="AF94" s="359"/>
      <c r="AG94" s="359"/>
    </row>
    <row r="95" spans="15:33" x14ac:dyDescent="0.2">
      <c r="O95" s="359"/>
      <c r="P95" s="359"/>
      <c r="Q95" s="359"/>
      <c r="R95" s="359"/>
      <c r="S95" s="359"/>
      <c r="T95" s="359"/>
      <c r="U95" s="359"/>
      <c r="V95" s="359"/>
      <c r="W95" s="359"/>
      <c r="X95" s="359"/>
      <c r="Y95" s="359"/>
      <c r="Z95" s="359"/>
      <c r="AA95" s="359"/>
      <c r="AB95" s="359"/>
      <c r="AC95" s="359"/>
      <c r="AD95" s="359"/>
      <c r="AE95" s="359"/>
      <c r="AF95" s="359"/>
      <c r="AG95" s="359"/>
    </row>
    <row r="96" spans="15:33" x14ac:dyDescent="0.2">
      <c r="O96" s="359"/>
      <c r="P96" s="359"/>
      <c r="Q96" s="359"/>
      <c r="R96" s="359"/>
      <c r="S96" s="359"/>
      <c r="T96" s="359"/>
      <c r="U96" s="359"/>
      <c r="V96" s="359"/>
      <c r="W96" s="359"/>
      <c r="X96" s="359"/>
      <c r="Y96" s="359"/>
      <c r="Z96" s="359"/>
      <c r="AA96" s="359"/>
      <c r="AB96" s="359"/>
      <c r="AC96" s="359"/>
      <c r="AD96" s="359"/>
      <c r="AE96" s="359"/>
      <c r="AF96" s="359"/>
      <c r="AG96" s="359"/>
    </row>
    <row r="97" spans="15:33" x14ac:dyDescent="0.2">
      <c r="O97" s="359"/>
      <c r="P97" s="359"/>
      <c r="Q97" s="359"/>
      <c r="R97" s="359"/>
      <c r="S97" s="359"/>
      <c r="T97" s="359"/>
      <c r="U97" s="359"/>
      <c r="V97" s="359"/>
      <c r="W97" s="359"/>
      <c r="X97" s="359"/>
      <c r="Y97" s="359"/>
      <c r="Z97" s="359"/>
      <c r="AA97" s="359"/>
      <c r="AB97" s="359"/>
      <c r="AC97" s="359"/>
      <c r="AD97" s="359"/>
      <c r="AE97" s="359"/>
      <c r="AF97" s="359"/>
      <c r="AG97" s="359"/>
    </row>
    <row r="98" spans="15:33" x14ac:dyDescent="0.2">
      <c r="O98" s="359"/>
      <c r="P98" s="359"/>
      <c r="Q98" s="359"/>
      <c r="R98" s="359"/>
      <c r="S98" s="359"/>
      <c r="T98" s="359"/>
      <c r="U98" s="359"/>
      <c r="V98" s="359"/>
      <c r="W98" s="359"/>
      <c r="X98" s="359"/>
      <c r="Y98" s="359"/>
      <c r="Z98" s="359"/>
      <c r="AA98" s="359"/>
      <c r="AB98" s="359"/>
      <c r="AC98" s="359"/>
      <c r="AD98" s="359"/>
      <c r="AE98" s="359"/>
      <c r="AF98" s="359"/>
      <c r="AG98" s="359"/>
    </row>
    <row r="99" spans="15:33" x14ac:dyDescent="0.2">
      <c r="O99" s="359"/>
      <c r="P99" s="359"/>
      <c r="Q99" s="359"/>
      <c r="R99" s="359"/>
      <c r="S99" s="359"/>
      <c r="T99" s="359"/>
      <c r="U99" s="359"/>
      <c r="V99" s="359"/>
      <c r="W99" s="359"/>
      <c r="X99" s="359"/>
      <c r="Y99" s="359"/>
      <c r="Z99" s="359"/>
      <c r="AA99" s="359"/>
      <c r="AB99" s="359"/>
      <c r="AC99" s="359"/>
      <c r="AD99" s="359"/>
      <c r="AE99" s="359"/>
      <c r="AF99" s="359"/>
      <c r="AG99" s="359"/>
    </row>
    <row r="100" spans="15:33" x14ac:dyDescent="0.2">
      <c r="O100" s="359"/>
      <c r="P100" s="359"/>
      <c r="Q100" s="359"/>
      <c r="R100" s="359"/>
      <c r="S100" s="359"/>
      <c r="T100" s="359"/>
      <c r="U100" s="359"/>
      <c r="V100" s="359"/>
      <c r="W100" s="359"/>
      <c r="X100" s="359"/>
      <c r="Y100" s="359"/>
      <c r="Z100" s="359"/>
      <c r="AA100" s="359"/>
      <c r="AB100" s="359"/>
      <c r="AC100" s="359"/>
      <c r="AD100" s="359"/>
      <c r="AE100" s="359"/>
      <c r="AF100" s="359"/>
      <c r="AG100" s="359"/>
    </row>
    <row r="101" spans="15:33" x14ac:dyDescent="0.2">
      <c r="O101" s="359"/>
      <c r="P101" s="359"/>
      <c r="Q101" s="359"/>
      <c r="R101" s="359"/>
      <c r="S101" s="359"/>
      <c r="T101" s="359"/>
      <c r="U101" s="359"/>
      <c r="V101" s="359"/>
      <c r="W101" s="359"/>
      <c r="X101" s="359"/>
      <c r="Y101" s="359"/>
      <c r="Z101" s="359"/>
      <c r="AA101" s="359"/>
      <c r="AB101" s="359"/>
      <c r="AC101" s="359"/>
      <c r="AD101" s="359"/>
      <c r="AE101" s="359"/>
      <c r="AF101" s="359"/>
      <c r="AG101" s="359"/>
    </row>
    <row r="102" spans="15:33" x14ac:dyDescent="0.2">
      <c r="O102" s="359"/>
      <c r="P102" s="359"/>
      <c r="Q102" s="359"/>
      <c r="R102" s="359"/>
      <c r="S102" s="359"/>
      <c r="T102" s="359"/>
      <c r="U102" s="359"/>
      <c r="V102" s="359"/>
      <c r="W102" s="359"/>
      <c r="X102" s="359"/>
      <c r="Y102" s="359"/>
      <c r="Z102" s="359"/>
      <c r="AA102" s="359"/>
      <c r="AB102" s="359"/>
      <c r="AC102" s="359"/>
      <c r="AD102" s="359"/>
      <c r="AE102" s="359"/>
      <c r="AF102" s="359"/>
      <c r="AG102" s="359"/>
    </row>
    <row r="103" spans="15:33" x14ac:dyDescent="0.2">
      <c r="O103" s="359"/>
      <c r="P103" s="359"/>
      <c r="Q103" s="359"/>
      <c r="R103" s="359"/>
      <c r="S103" s="359"/>
      <c r="T103" s="359"/>
      <c r="U103" s="359"/>
      <c r="V103" s="359"/>
      <c r="W103" s="359"/>
      <c r="X103" s="359"/>
      <c r="Y103" s="359"/>
      <c r="Z103" s="359"/>
      <c r="AA103" s="359"/>
      <c r="AB103" s="359"/>
      <c r="AC103" s="359"/>
      <c r="AD103" s="359"/>
      <c r="AE103" s="359"/>
      <c r="AF103" s="359"/>
      <c r="AG103" s="359"/>
    </row>
    <row r="104" spans="15:33" x14ac:dyDescent="0.2">
      <c r="O104" s="359"/>
      <c r="P104" s="359"/>
      <c r="Q104" s="359"/>
      <c r="R104" s="359"/>
      <c r="S104" s="359"/>
      <c r="T104" s="359"/>
      <c r="U104" s="359"/>
      <c r="V104" s="359"/>
      <c r="W104" s="359"/>
      <c r="X104" s="359"/>
      <c r="Y104" s="359"/>
      <c r="Z104" s="359"/>
      <c r="AA104" s="359"/>
      <c r="AB104" s="359"/>
      <c r="AC104" s="359"/>
      <c r="AD104" s="359"/>
      <c r="AE104" s="359"/>
      <c r="AF104" s="359"/>
      <c r="AG104" s="359"/>
    </row>
    <row r="105" spans="15:33" x14ac:dyDescent="0.2">
      <c r="O105" s="359"/>
      <c r="P105" s="359"/>
      <c r="Q105" s="359"/>
      <c r="R105" s="359"/>
      <c r="S105" s="359"/>
      <c r="T105" s="359"/>
      <c r="U105" s="359"/>
      <c r="V105" s="359"/>
      <c r="W105" s="359"/>
      <c r="X105" s="359"/>
      <c r="Y105" s="359"/>
      <c r="Z105" s="359"/>
      <c r="AA105" s="359"/>
      <c r="AB105" s="359"/>
      <c r="AC105" s="359"/>
      <c r="AD105" s="359"/>
      <c r="AE105" s="359"/>
      <c r="AF105" s="359"/>
      <c r="AG105" s="359"/>
    </row>
    <row r="106" spans="15:33" x14ac:dyDescent="0.2">
      <c r="O106" s="359"/>
      <c r="P106" s="359"/>
      <c r="Q106" s="359"/>
      <c r="R106" s="359"/>
      <c r="S106" s="359"/>
      <c r="T106" s="359"/>
      <c r="U106" s="359"/>
      <c r="V106" s="359"/>
      <c r="W106" s="359"/>
      <c r="X106" s="359"/>
      <c r="Y106" s="359"/>
      <c r="Z106" s="359"/>
      <c r="AA106" s="359"/>
      <c r="AB106" s="359"/>
      <c r="AC106" s="359"/>
      <c r="AD106" s="359"/>
      <c r="AE106" s="359"/>
      <c r="AF106" s="359"/>
      <c r="AG106" s="359"/>
    </row>
    <row r="107" spans="15:33" x14ac:dyDescent="0.2">
      <c r="O107" s="359"/>
      <c r="P107" s="359"/>
      <c r="Q107" s="359"/>
      <c r="R107" s="359"/>
      <c r="S107" s="359"/>
      <c r="T107" s="359"/>
      <c r="U107" s="359"/>
      <c r="V107" s="359"/>
      <c r="W107" s="359"/>
      <c r="X107" s="359"/>
      <c r="Y107" s="359"/>
      <c r="Z107" s="359"/>
      <c r="AA107" s="359"/>
      <c r="AB107" s="359"/>
      <c r="AC107" s="359"/>
      <c r="AD107" s="359"/>
      <c r="AE107" s="359"/>
      <c r="AF107" s="359"/>
      <c r="AG107" s="359"/>
    </row>
    <row r="108" spans="15:33" x14ac:dyDescent="0.2">
      <c r="O108" s="359"/>
      <c r="P108" s="359"/>
      <c r="Q108" s="359"/>
      <c r="R108" s="359"/>
      <c r="S108" s="359"/>
      <c r="T108" s="359"/>
      <c r="U108" s="359"/>
      <c r="V108" s="359"/>
      <c r="W108" s="359"/>
      <c r="X108" s="359"/>
      <c r="Y108" s="359"/>
      <c r="Z108" s="359"/>
      <c r="AA108" s="359"/>
      <c r="AB108" s="359"/>
      <c r="AC108" s="359"/>
      <c r="AD108" s="359"/>
      <c r="AE108" s="359"/>
      <c r="AF108" s="359"/>
      <c r="AG108" s="359"/>
    </row>
    <row r="109" spans="15:33" x14ac:dyDescent="0.2">
      <c r="O109" s="359"/>
      <c r="P109" s="359"/>
      <c r="Q109" s="359"/>
      <c r="R109" s="359"/>
      <c r="S109" s="359"/>
      <c r="T109" s="359"/>
      <c r="U109" s="359"/>
      <c r="V109" s="359"/>
      <c r="W109" s="359"/>
      <c r="X109" s="359"/>
      <c r="Y109" s="359"/>
      <c r="Z109" s="359"/>
      <c r="AA109" s="359"/>
      <c r="AB109" s="359"/>
      <c r="AC109" s="359"/>
      <c r="AD109" s="359"/>
      <c r="AE109" s="359"/>
      <c r="AF109" s="359"/>
      <c r="AG109" s="359"/>
    </row>
    <row r="110" spans="15:33" x14ac:dyDescent="0.2">
      <c r="O110" s="359"/>
      <c r="P110" s="359"/>
      <c r="Q110" s="359"/>
      <c r="R110" s="359"/>
      <c r="S110" s="359"/>
      <c r="T110" s="359"/>
      <c r="U110" s="359"/>
      <c r="V110" s="359"/>
      <c r="W110" s="359"/>
      <c r="X110" s="359"/>
      <c r="Y110" s="359"/>
      <c r="Z110" s="359"/>
      <c r="AA110" s="359"/>
      <c r="AB110" s="359"/>
      <c r="AC110" s="359"/>
      <c r="AD110" s="359"/>
      <c r="AE110" s="359"/>
      <c r="AF110" s="359"/>
      <c r="AG110" s="359"/>
    </row>
    <row r="111" spans="15:33" x14ac:dyDescent="0.2">
      <c r="O111" s="359"/>
      <c r="P111" s="359"/>
      <c r="Q111" s="359"/>
      <c r="R111" s="359"/>
      <c r="S111" s="359"/>
      <c r="T111" s="359"/>
      <c r="U111" s="359"/>
      <c r="V111" s="359"/>
      <c r="W111" s="359"/>
      <c r="X111" s="359"/>
      <c r="Y111" s="359"/>
      <c r="Z111" s="359"/>
      <c r="AA111" s="359"/>
      <c r="AB111" s="359"/>
      <c r="AC111" s="359"/>
      <c r="AD111" s="359"/>
      <c r="AE111" s="359"/>
      <c r="AF111" s="359"/>
      <c r="AG111" s="359"/>
    </row>
    <row r="112" spans="15:33" x14ac:dyDescent="0.2">
      <c r="O112" s="359"/>
      <c r="P112" s="359"/>
      <c r="Q112" s="359"/>
      <c r="R112" s="359"/>
      <c r="S112" s="359"/>
      <c r="T112" s="359"/>
      <c r="U112" s="359"/>
      <c r="V112" s="359"/>
      <c r="W112" s="359"/>
      <c r="X112" s="359"/>
      <c r="Y112" s="359"/>
      <c r="Z112" s="359"/>
      <c r="AA112" s="359"/>
      <c r="AB112" s="359"/>
      <c r="AC112" s="359"/>
      <c r="AD112" s="359"/>
      <c r="AE112" s="359"/>
      <c r="AF112" s="359"/>
      <c r="AG112" s="359"/>
    </row>
    <row r="113" spans="15:33" x14ac:dyDescent="0.2">
      <c r="O113" s="359"/>
      <c r="P113" s="359"/>
      <c r="Q113" s="359"/>
      <c r="R113" s="359"/>
      <c r="S113" s="359"/>
      <c r="T113" s="359"/>
      <c r="U113" s="359"/>
      <c r="V113" s="359"/>
      <c r="W113" s="359"/>
      <c r="X113" s="359"/>
      <c r="Y113" s="359"/>
      <c r="Z113" s="359"/>
      <c r="AA113" s="359"/>
      <c r="AB113" s="359"/>
      <c r="AC113" s="359"/>
      <c r="AD113" s="359"/>
      <c r="AE113" s="359"/>
      <c r="AF113" s="359"/>
      <c r="AG113" s="359"/>
    </row>
    <row r="114" spans="15:33" x14ac:dyDescent="0.2">
      <c r="O114" s="359"/>
      <c r="P114" s="359"/>
      <c r="Q114" s="359"/>
      <c r="R114" s="359"/>
      <c r="S114" s="359"/>
      <c r="T114" s="359"/>
      <c r="U114" s="359"/>
      <c r="V114" s="359"/>
      <c r="W114" s="359"/>
      <c r="X114" s="359"/>
      <c r="Y114" s="359"/>
      <c r="Z114" s="359"/>
      <c r="AA114" s="359"/>
      <c r="AB114" s="359"/>
      <c r="AC114" s="359"/>
      <c r="AD114" s="359"/>
      <c r="AE114" s="359"/>
      <c r="AF114" s="359"/>
      <c r="AG114" s="359"/>
    </row>
    <row r="115" spans="15:33" x14ac:dyDescent="0.2">
      <c r="O115" s="359"/>
      <c r="P115" s="359"/>
      <c r="Q115" s="359"/>
      <c r="R115" s="359"/>
      <c r="S115" s="359"/>
      <c r="T115" s="359"/>
      <c r="U115" s="359"/>
      <c r="V115" s="359"/>
      <c r="W115" s="359"/>
      <c r="X115" s="359"/>
      <c r="Y115" s="359"/>
      <c r="Z115" s="359"/>
      <c r="AA115" s="359"/>
      <c r="AB115" s="359"/>
      <c r="AC115" s="359"/>
      <c r="AD115" s="359"/>
      <c r="AE115" s="359"/>
      <c r="AF115" s="359"/>
      <c r="AG115" s="359"/>
    </row>
    <row r="116" spans="15:33" x14ac:dyDescent="0.2">
      <c r="O116" s="359"/>
      <c r="P116" s="359"/>
      <c r="Q116" s="359"/>
      <c r="R116" s="359"/>
      <c r="S116" s="359"/>
      <c r="T116" s="359"/>
      <c r="U116" s="359"/>
      <c r="V116" s="359"/>
      <c r="W116" s="359"/>
      <c r="X116" s="359"/>
      <c r="Y116" s="359"/>
      <c r="Z116" s="359"/>
      <c r="AA116" s="359"/>
      <c r="AB116" s="359"/>
      <c r="AC116" s="359"/>
      <c r="AD116" s="359"/>
      <c r="AE116" s="359"/>
      <c r="AF116" s="359"/>
      <c r="AG116" s="359"/>
    </row>
    <row r="117" spans="15:33" x14ac:dyDescent="0.2">
      <c r="O117" s="359"/>
      <c r="P117" s="359"/>
      <c r="Q117" s="359"/>
      <c r="R117" s="359"/>
      <c r="S117" s="359"/>
      <c r="T117" s="359"/>
      <c r="U117" s="359"/>
      <c r="V117" s="359"/>
      <c r="W117" s="359"/>
      <c r="X117" s="359"/>
      <c r="Y117" s="359"/>
      <c r="Z117" s="359"/>
      <c r="AA117" s="359"/>
      <c r="AB117" s="359"/>
      <c r="AC117" s="359"/>
      <c r="AD117" s="359"/>
      <c r="AE117" s="359"/>
      <c r="AF117" s="359"/>
      <c r="AG117" s="359"/>
    </row>
    <row r="118" spans="15:33" x14ac:dyDescent="0.2">
      <c r="O118" s="359"/>
      <c r="P118" s="359"/>
      <c r="Q118" s="359"/>
      <c r="R118" s="359"/>
      <c r="S118" s="359"/>
      <c r="T118" s="359"/>
      <c r="U118" s="359"/>
      <c r="V118" s="359"/>
      <c r="W118" s="359"/>
      <c r="X118" s="359"/>
      <c r="Y118" s="359"/>
      <c r="Z118" s="359"/>
      <c r="AA118" s="359"/>
      <c r="AB118" s="359"/>
      <c r="AC118" s="359"/>
      <c r="AD118" s="359"/>
      <c r="AE118" s="359"/>
      <c r="AF118" s="359"/>
      <c r="AG118" s="359"/>
    </row>
    <row r="119" spans="15:33" x14ac:dyDescent="0.2">
      <c r="O119" s="359"/>
      <c r="P119" s="359"/>
      <c r="Q119" s="359"/>
      <c r="R119" s="359"/>
      <c r="S119" s="359"/>
      <c r="T119" s="359"/>
      <c r="U119" s="359"/>
      <c r="V119" s="359"/>
      <c r="W119" s="359"/>
      <c r="X119" s="359"/>
      <c r="Y119" s="359"/>
      <c r="Z119" s="359"/>
      <c r="AA119" s="359"/>
      <c r="AB119" s="359"/>
      <c r="AC119" s="359"/>
      <c r="AD119" s="359"/>
      <c r="AE119" s="359"/>
      <c r="AF119" s="359"/>
      <c r="AG119" s="359"/>
    </row>
    <row r="120" spans="15:33" x14ac:dyDescent="0.2">
      <c r="O120" s="359"/>
      <c r="P120" s="359"/>
      <c r="Q120" s="359"/>
      <c r="R120" s="359"/>
      <c r="S120" s="359"/>
      <c r="T120" s="359"/>
      <c r="U120" s="359"/>
      <c r="V120" s="359"/>
      <c r="W120" s="359"/>
      <c r="X120" s="359"/>
      <c r="Y120" s="359"/>
      <c r="Z120" s="359"/>
      <c r="AA120" s="359"/>
      <c r="AB120" s="359"/>
      <c r="AC120" s="359"/>
      <c r="AD120" s="359"/>
      <c r="AE120" s="359"/>
      <c r="AF120" s="359"/>
      <c r="AG120" s="359"/>
    </row>
    <row r="121" spans="15:33" x14ac:dyDescent="0.2">
      <c r="O121" s="359"/>
      <c r="P121" s="359"/>
      <c r="Q121" s="359"/>
      <c r="R121" s="359"/>
      <c r="S121" s="359"/>
      <c r="T121" s="359"/>
      <c r="U121" s="359"/>
      <c r="V121" s="359"/>
      <c r="W121" s="359"/>
      <c r="X121" s="359"/>
      <c r="Y121" s="359"/>
      <c r="Z121" s="359"/>
      <c r="AA121" s="359"/>
      <c r="AB121" s="359"/>
      <c r="AC121" s="359"/>
      <c r="AD121" s="359"/>
      <c r="AE121" s="359"/>
      <c r="AF121" s="359"/>
      <c r="AG121" s="359"/>
    </row>
    <row r="122" spans="15:33" x14ac:dyDescent="0.2">
      <c r="O122" s="359"/>
      <c r="P122" s="359"/>
      <c r="Q122" s="359"/>
      <c r="R122" s="359"/>
      <c r="S122" s="359"/>
      <c r="T122" s="359"/>
      <c r="U122" s="359"/>
      <c r="V122" s="359"/>
      <c r="W122" s="359"/>
      <c r="X122" s="359"/>
      <c r="Y122" s="359"/>
      <c r="Z122" s="359"/>
      <c r="AA122" s="359"/>
      <c r="AB122" s="359"/>
      <c r="AC122" s="359"/>
      <c r="AD122" s="359"/>
      <c r="AE122" s="359"/>
      <c r="AF122" s="359"/>
      <c r="AG122" s="359"/>
    </row>
    <row r="123" spans="15:33" x14ac:dyDescent="0.2">
      <c r="O123" s="359"/>
      <c r="P123" s="359"/>
      <c r="Q123" s="359"/>
      <c r="R123" s="359"/>
      <c r="S123" s="359"/>
      <c r="T123" s="359"/>
      <c r="U123" s="359"/>
      <c r="V123" s="359"/>
      <c r="W123" s="359"/>
      <c r="X123" s="359"/>
      <c r="Y123" s="359"/>
      <c r="Z123" s="359"/>
      <c r="AA123" s="359"/>
      <c r="AB123" s="359"/>
      <c r="AC123" s="359"/>
      <c r="AD123" s="359"/>
      <c r="AE123" s="359"/>
      <c r="AF123" s="359"/>
      <c r="AG123" s="359"/>
    </row>
    <row r="124" spans="15:33" x14ac:dyDescent="0.2">
      <c r="O124" s="359"/>
      <c r="P124" s="359"/>
      <c r="Q124" s="359"/>
      <c r="R124" s="359"/>
      <c r="S124" s="359"/>
      <c r="T124" s="359"/>
      <c r="U124" s="359"/>
      <c r="V124" s="359"/>
      <c r="W124" s="359"/>
      <c r="X124" s="359"/>
      <c r="Y124" s="359"/>
      <c r="Z124" s="359"/>
      <c r="AA124" s="359"/>
      <c r="AB124" s="359"/>
      <c r="AC124" s="359"/>
      <c r="AD124" s="359"/>
      <c r="AE124" s="359"/>
      <c r="AF124" s="359"/>
      <c r="AG124" s="359"/>
    </row>
    <row r="125" spans="15:33" x14ac:dyDescent="0.2">
      <c r="O125" s="359"/>
      <c r="P125" s="359"/>
      <c r="Q125" s="359"/>
      <c r="R125" s="359"/>
      <c r="S125" s="359"/>
      <c r="T125" s="359"/>
      <c r="U125" s="359"/>
      <c r="V125" s="359"/>
      <c r="W125" s="359"/>
      <c r="X125" s="359"/>
      <c r="Y125" s="359"/>
      <c r="Z125" s="359"/>
      <c r="AA125" s="359"/>
      <c r="AB125" s="359"/>
      <c r="AC125" s="359"/>
      <c r="AD125" s="359"/>
      <c r="AE125" s="359"/>
      <c r="AF125" s="359"/>
      <c r="AG125" s="359"/>
    </row>
    <row r="126" spans="15:33" x14ac:dyDescent="0.2">
      <c r="O126" s="359"/>
      <c r="P126" s="359"/>
      <c r="Q126" s="359"/>
      <c r="R126" s="359"/>
      <c r="S126" s="359"/>
      <c r="T126" s="359"/>
      <c r="U126" s="359"/>
      <c r="V126" s="359"/>
      <c r="W126" s="359"/>
      <c r="X126" s="359"/>
      <c r="Y126" s="359"/>
      <c r="Z126" s="359"/>
      <c r="AA126" s="359"/>
      <c r="AB126" s="359"/>
      <c r="AC126" s="359"/>
      <c r="AD126" s="359"/>
      <c r="AE126" s="359"/>
      <c r="AF126" s="359"/>
      <c r="AG126" s="359"/>
    </row>
    <row r="127" spans="15:33" x14ac:dyDescent="0.2">
      <c r="O127" s="359"/>
      <c r="P127" s="359"/>
      <c r="Q127" s="359"/>
      <c r="R127" s="359"/>
      <c r="S127" s="359"/>
      <c r="T127" s="359"/>
      <c r="U127" s="359"/>
      <c r="V127" s="359"/>
      <c r="W127" s="359"/>
      <c r="X127" s="359"/>
      <c r="Y127" s="359"/>
      <c r="Z127" s="359"/>
      <c r="AA127" s="359"/>
      <c r="AB127" s="359"/>
      <c r="AC127" s="359"/>
      <c r="AD127" s="359"/>
      <c r="AE127" s="359"/>
      <c r="AF127" s="359"/>
      <c r="AG127" s="359"/>
    </row>
    <row r="128" spans="15:33" x14ac:dyDescent="0.2">
      <c r="O128" s="359"/>
      <c r="P128" s="359"/>
      <c r="Q128" s="359"/>
      <c r="R128" s="359"/>
      <c r="S128" s="359"/>
      <c r="T128" s="359"/>
      <c r="U128" s="359"/>
      <c r="V128" s="359"/>
      <c r="W128" s="359"/>
      <c r="X128" s="359"/>
      <c r="Y128" s="359"/>
      <c r="Z128" s="359"/>
      <c r="AA128" s="359"/>
      <c r="AB128" s="359"/>
      <c r="AC128" s="359"/>
      <c r="AD128" s="359"/>
      <c r="AE128" s="359"/>
      <c r="AF128" s="359"/>
      <c r="AG128" s="359"/>
    </row>
    <row r="129" spans="15:33" x14ac:dyDescent="0.2">
      <c r="O129" s="359"/>
      <c r="P129" s="359"/>
      <c r="Q129" s="359"/>
      <c r="R129" s="359"/>
      <c r="S129" s="359"/>
      <c r="T129" s="359"/>
      <c r="U129" s="359"/>
      <c r="V129" s="359"/>
      <c r="W129" s="359"/>
      <c r="X129" s="359"/>
      <c r="Y129" s="359"/>
      <c r="Z129" s="359"/>
      <c r="AA129" s="359"/>
      <c r="AB129" s="359"/>
      <c r="AC129" s="359"/>
      <c r="AD129" s="359"/>
      <c r="AE129" s="359"/>
      <c r="AF129" s="359"/>
      <c r="AG129" s="359"/>
    </row>
    <row r="130" spans="15:33" x14ac:dyDescent="0.2">
      <c r="O130" s="359"/>
      <c r="P130" s="359"/>
      <c r="Q130" s="359"/>
      <c r="R130" s="359"/>
      <c r="S130" s="359"/>
      <c r="T130" s="359"/>
      <c r="U130" s="359"/>
      <c r="V130" s="359"/>
      <c r="W130" s="359"/>
      <c r="X130" s="359"/>
      <c r="Y130" s="359"/>
      <c r="Z130" s="359"/>
      <c r="AA130" s="359"/>
      <c r="AB130" s="359"/>
      <c r="AC130" s="359"/>
      <c r="AD130" s="359"/>
      <c r="AE130" s="359"/>
      <c r="AF130" s="359"/>
      <c r="AG130" s="359"/>
    </row>
    <row r="131" spans="15:33" x14ac:dyDescent="0.2">
      <c r="O131" s="359"/>
      <c r="P131" s="359"/>
      <c r="Q131" s="359"/>
      <c r="R131" s="359"/>
      <c r="S131" s="359"/>
      <c r="T131" s="359"/>
      <c r="U131" s="359"/>
      <c r="V131" s="359"/>
      <c r="W131" s="359"/>
      <c r="X131" s="359"/>
      <c r="Y131" s="359"/>
      <c r="Z131" s="359"/>
      <c r="AA131" s="359"/>
      <c r="AB131" s="359"/>
      <c r="AC131" s="359"/>
      <c r="AD131" s="359"/>
      <c r="AE131" s="359"/>
      <c r="AF131" s="359"/>
      <c r="AG131" s="359"/>
    </row>
    <row r="132" spans="15:33" x14ac:dyDescent="0.2">
      <c r="O132" s="359"/>
      <c r="P132" s="359"/>
      <c r="Q132" s="359"/>
      <c r="R132" s="359"/>
      <c r="S132" s="359"/>
      <c r="T132" s="359"/>
      <c r="U132" s="359"/>
      <c r="V132" s="359"/>
      <c r="W132" s="359"/>
      <c r="X132" s="359"/>
      <c r="Y132" s="359"/>
      <c r="Z132" s="359"/>
      <c r="AA132" s="359"/>
      <c r="AB132" s="359"/>
      <c r="AC132" s="359"/>
      <c r="AD132" s="359"/>
      <c r="AE132" s="359"/>
      <c r="AF132" s="359"/>
      <c r="AG132" s="359"/>
    </row>
    <row r="133" spans="15:33" x14ac:dyDescent="0.2">
      <c r="O133" s="359"/>
      <c r="P133" s="359"/>
      <c r="Q133" s="359"/>
      <c r="R133" s="359"/>
      <c r="S133" s="359"/>
      <c r="T133" s="359"/>
      <c r="U133" s="359"/>
      <c r="V133" s="359"/>
      <c r="W133" s="359"/>
      <c r="X133" s="359"/>
      <c r="Y133" s="359"/>
      <c r="Z133" s="359"/>
      <c r="AA133" s="359"/>
      <c r="AB133" s="359"/>
      <c r="AC133" s="359"/>
      <c r="AD133" s="359"/>
      <c r="AE133" s="359"/>
      <c r="AF133" s="359"/>
      <c r="AG133" s="359"/>
    </row>
    <row r="134" spans="15:33" x14ac:dyDescent="0.2">
      <c r="O134" s="359"/>
      <c r="P134" s="359"/>
      <c r="Q134" s="359"/>
      <c r="R134" s="359"/>
      <c r="S134" s="359"/>
      <c r="T134" s="359"/>
      <c r="U134" s="359"/>
      <c r="V134" s="359"/>
      <c r="W134" s="359"/>
      <c r="X134" s="359"/>
      <c r="Y134" s="359"/>
      <c r="Z134" s="359"/>
      <c r="AA134" s="359"/>
      <c r="AB134" s="359"/>
      <c r="AC134" s="359"/>
      <c r="AD134" s="359"/>
      <c r="AE134" s="359"/>
      <c r="AF134" s="359"/>
      <c r="AG134" s="359"/>
    </row>
    <row r="135" spans="15:33" x14ac:dyDescent="0.2">
      <c r="O135" s="359"/>
      <c r="P135" s="359"/>
      <c r="Q135" s="359"/>
      <c r="R135" s="359"/>
      <c r="S135" s="359"/>
      <c r="T135" s="359"/>
      <c r="U135" s="359"/>
      <c r="V135" s="359"/>
      <c r="W135" s="359"/>
      <c r="X135" s="359"/>
      <c r="Y135" s="359"/>
      <c r="Z135" s="359"/>
      <c r="AA135" s="359"/>
      <c r="AB135" s="359"/>
      <c r="AC135" s="359"/>
      <c r="AD135" s="359"/>
      <c r="AE135" s="359"/>
      <c r="AF135" s="359"/>
      <c r="AG135" s="359"/>
    </row>
    <row r="136" spans="15:33" x14ac:dyDescent="0.2">
      <c r="O136" s="359"/>
      <c r="P136" s="359"/>
      <c r="Q136" s="359"/>
      <c r="R136" s="359"/>
      <c r="S136" s="359"/>
      <c r="T136" s="359"/>
      <c r="U136" s="359"/>
      <c r="V136" s="359"/>
      <c r="W136" s="359"/>
      <c r="X136" s="359"/>
      <c r="Y136" s="359"/>
      <c r="Z136" s="359"/>
      <c r="AA136" s="359"/>
      <c r="AB136" s="359"/>
      <c r="AC136" s="359"/>
      <c r="AD136" s="359"/>
      <c r="AE136" s="359"/>
      <c r="AF136" s="359"/>
      <c r="AG136" s="359"/>
    </row>
    <row r="137" spans="15:33" x14ac:dyDescent="0.2">
      <c r="O137" s="359"/>
      <c r="P137" s="359"/>
      <c r="Q137" s="359"/>
      <c r="R137" s="359"/>
      <c r="S137" s="359"/>
      <c r="T137" s="359"/>
      <c r="U137" s="359"/>
      <c r="V137" s="359"/>
      <c r="W137" s="359"/>
      <c r="X137" s="359"/>
      <c r="Y137" s="359"/>
      <c r="Z137" s="359"/>
      <c r="AA137" s="359"/>
      <c r="AB137" s="359"/>
      <c r="AC137" s="359"/>
      <c r="AD137" s="359"/>
      <c r="AE137" s="359"/>
      <c r="AF137" s="359"/>
      <c r="AG137" s="359"/>
    </row>
    <row r="138" spans="15:33" x14ac:dyDescent="0.2">
      <c r="O138" s="359"/>
      <c r="P138" s="359"/>
      <c r="Q138" s="359"/>
      <c r="R138" s="359"/>
      <c r="S138" s="359"/>
      <c r="T138" s="359"/>
      <c r="U138" s="359"/>
      <c r="V138" s="359"/>
      <c r="W138" s="359"/>
      <c r="X138" s="359"/>
      <c r="Y138" s="359"/>
      <c r="Z138" s="359"/>
      <c r="AA138" s="359"/>
      <c r="AB138" s="359"/>
      <c r="AC138" s="359"/>
      <c r="AD138" s="359"/>
      <c r="AE138" s="359"/>
      <c r="AF138" s="359"/>
      <c r="AG138" s="359"/>
    </row>
    <row r="139" spans="15:33" x14ac:dyDescent="0.2">
      <c r="O139" s="359"/>
      <c r="P139" s="359"/>
      <c r="Q139" s="359"/>
      <c r="R139" s="359"/>
      <c r="S139" s="359"/>
      <c r="T139" s="359"/>
      <c r="U139" s="359"/>
      <c r="V139" s="359"/>
      <c r="W139" s="359"/>
      <c r="X139" s="359"/>
      <c r="Y139" s="359"/>
      <c r="Z139" s="359"/>
      <c r="AA139" s="359"/>
      <c r="AB139" s="359"/>
      <c r="AC139" s="359"/>
      <c r="AD139" s="359"/>
      <c r="AE139" s="359"/>
      <c r="AF139" s="359"/>
      <c r="AG139" s="359"/>
    </row>
    <row r="140" spans="15:33" x14ac:dyDescent="0.2">
      <c r="O140" s="359"/>
      <c r="P140" s="359"/>
      <c r="Q140" s="359"/>
      <c r="R140" s="359"/>
      <c r="S140" s="359"/>
      <c r="T140" s="359"/>
      <c r="U140" s="359"/>
      <c r="V140" s="359"/>
      <c r="W140" s="359"/>
      <c r="X140" s="359"/>
      <c r="Y140" s="359"/>
      <c r="Z140" s="359"/>
      <c r="AA140" s="359"/>
      <c r="AB140" s="359"/>
      <c r="AC140" s="359"/>
      <c r="AD140" s="359"/>
      <c r="AE140" s="359"/>
      <c r="AF140" s="359"/>
      <c r="AG140" s="359"/>
    </row>
    <row r="141" spans="15:33" x14ac:dyDescent="0.2">
      <c r="O141" s="359"/>
      <c r="P141" s="359"/>
      <c r="Q141" s="359"/>
      <c r="R141" s="359"/>
      <c r="S141" s="359"/>
      <c r="T141" s="359"/>
      <c r="U141" s="359"/>
      <c r="V141" s="359"/>
      <c r="W141" s="359"/>
      <c r="X141" s="359"/>
      <c r="Y141" s="359"/>
      <c r="Z141" s="359"/>
      <c r="AA141" s="359"/>
      <c r="AB141" s="359"/>
      <c r="AC141" s="359"/>
      <c r="AD141" s="359"/>
      <c r="AE141" s="359"/>
      <c r="AF141" s="359"/>
      <c r="AG141" s="359"/>
    </row>
    <row r="142" spans="15:33" x14ac:dyDescent="0.2">
      <c r="O142" s="359"/>
      <c r="P142" s="359"/>
      <c r="Q142" s="359"/>
      <c r="R142" s="359"/>
      <c r="S142" s="359"/>
      <c r="T142" s="359"/>
      <c r="U142" s="359"/>
      <c r="V142" s="359"/>
      <c r="W142" s="359"/>
      <c r="X142" s="359"/>
      <c r="Y142" s="359"/>
      <c r="Z142" s="359"/>
      <c r="AA142" s="359"/>
      <c r="AB142" s="359"/>
      <c r="AC142" s="359"/>
      <c r="AD142" s="359"/>
      <c r="AE142" s="359"/>
      <c r="AF142" s="359"/>
      <c r="AG142" s="359"/>
    </row>
    <row r="143" spans="15:33" x14ac:dyDescent="0.2">
      <c r="O143" s="359"/>
      <c r="P143" s="359"/>
      <c r="Q143" s="359"/>
      <c r="R143" s="359"/>
      <c r="S143" s="359"/>
      <c r="T143" s="359"/>
      <c r="U143" s="359"/>
      <c r="V143" s="359"/>
      <c r="W143" s="359"/>
      <c r="X143" s="359"/>
      <c r="Y143" s="359"/>
      <c r="Z143" s="359"/>
      <c r="AA143" s="359"/>
      <c r="AB143" s="359"/>
      <c r="AC143" s="359"/>
      <c r="AD143" s="359"/>
      <c r="AE143" s="359"/>
      <c r="AF143" s="359"/>
      <c r="AG143" s="359"/>
    </row>
    <row r="144" spans="15:33" x14ac:dyDescent="0.2">
      <c r="O144" s="359"/>
      <c r="P144" s="359"/>
      <c r="Q144" s="359"/>
      <c r="R144" s="359"/>
      <c r="S144" s="359"/>
      <c r="T144" s="359"/>
      <c r="U144" s="359"/>
      <c r="V144" s="359"/>
      <c r="W144" s="359"/>
      <c r="X144" s="359"/>
      <c r="Y144" s="359"/>
      <c r="Z144" s="359"/>
      <c r="AA144" s="359"/>
      <c r="AB144" s="359"/>
      <c r="AC144" s="359"/>
      <c r="AD144" s="359"/>
      <c r="AE144" s="359"/>
      <c r="AF144" s="359"/>
      <c r="AG144" s="359"/>
    </row>
    <row r="145" spans="15:33" x14ac:dyDescent="0.2">
      <c r="O145" s="359"/>
      <c r="P145" s="359"/>
      <c r="Q145" s="359"/>
      <c r="R145" s="359"/>
      <c r="S145" s="359"/>
      <c r="T145" s="359"/>
      <c r="U145" s="359"/>
      <c r="V145" s="359"/>
      <c r="W145" s="359"/>
      <c r="X145" s="359"/>
      <c r="Y145" s="359"/>
      <c r="Z145" s="359"/>
      <c r="AA145" s="359"/>
      <c r="AB145" s="359"/>
      <c r="AC145" s="359"/>
      <c r="AD145" s="359"/>
      <c r="AE145" s="359"/>
      <c r="AF145" s="359"/>
      <c r="AG145" s="359"/>
    </row>
    <row r="146" spans="15:33" x14ac:dyDescent="0.2">
      <c r="O146" s="359"/>
      <c r="P146" s="359"/>
      <c r="Q146" s="359"/>
      <c r="R146" s="359"/>
      <c r="S146" s="359"/>
      <c r="T146" s="359"/>
      <c r="U146" s="359"/>
      <c r="V146" s="359"/>
      <c r="W146" s="359"/>
      <c r="X146" s="359"/>
      <c r="Y146" s="359"/>
      <c r="Z146" s="359"/>
      <c r="AA146" s="359"/>
      <c r="AB146" s="359"/>
      <c r="AC146" s="359"/>
      <c r="AD146" s="359"/>
      <c r="AE146" s="359"/>
      <c r="AF146" s="359"/>
      <c r="AG146" s="359"/>
    </row>
    <row r="147" spans="15:33" x14ac:dyDescent="0.2">
      <c r="O147" s="359"/>
      <c r="P147" s="359"/>
      <c r="Q147" s="359"/>
      <c r="R147" s="359"/>
      <c r="S147" s="359"/>
      <c r="T147" s="359"/>
      <c r="U147" s="359"/>
      <c r="V147" s="359"/>
      <c r="W147" s="359"/>
      <c r="X147" s="359"/>
      <c r="Y147" s="359"/>
      <c r="Z147" s="359"/>
      <c r="AA147" s="359"/>
      <c r="AB147" s="359"/>
      <c r="AC147" s="359"/>
      <c r="AD147" s="359"/>
      <c r="AE147" s="359"/>
      <c r="AF147" s="359"/>
      <c r="AG147" s="359"/>
    </row>
  </sheetData>
  <sortState xmlns:xlrd2="http://schemas.microsoft.com/office/spreadsheetml/2017/richdata2" ref="Q10:X121">
    <sortCondition ref="V10:V121"/>
    <sortCondition ref="W10:W121"/>
  </sortState>
  <mergeCells count="2">
    <mergeCell ref="C5:E5"/>
    <mergeCell ref="A3:E3"/>
  </mergeCells>
  <phoneticPr fontId="0" type="noConversion"/>
  <hyperlinks>
    <hyperlink ref="A60" location="Innhold!A1" display="Innhold" xr:uid="{00000000-0004-0000-0B00-000000000000}"/>
  </hyperlinks>
  <pageMargins left="0.78740157499999996" right="0.78740157499999996" top="0.41" bottom="0.37" header="0.2" footer="0.19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Q25"/>
  <sheetViews>
    <sheetView zoomScaleNormal="100" workbookViewId="0">
      <selection activeCell="H10" sqref="H10"/>
    </sheetView>
  </sheetViews>
  <sheetFormatPr baseColWidth="10" defaultColWidth="9.140625" defaultRowHeight="11.25" x14ac:dyDescent="0.2"/>
  <cols>
    <col min="1" max="1" width="17.7109375" style="22" customWidth="1"/>
    <col min="2" max="2" width="10" style="22" customWidth="1"/>
    <col min="3" max="3" width="15.5703125" style="22" customWidth="1"/>
    <col min="4" max="4" width="10" style="22" customWidth="1"/>
    <col min="5" max="5" width="15.28515625" style="22" customWidth="1"/>
    <col min="6" max="6" width="10" style="22" customWidth="1"/>
    <col min="7" max="7" width="15.28515625" style="22" bestFit="1" customWidth="1"/>
    <col min="8" max="8" width="10" style="22" customWidth="1"/>
    <col min="9" max="9" width="14.7109375" style="22" customWidth="1"/>
    <col min="10" max="16384" width="9.140625" style="22"/>
  </cols>
  <sheetData>
    <row r="1" spans="1:17" ht="12" x14ac:dyDescent="0.2">
      <c r="A1" s="370" t="s">
        <v>217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</row>
    <row r="2" spans="1:17" s="23" customFormat="1" ht="18" x14ac:dyDescent="0.25">
      <c r="A2" s="371" t="s">
        <v>218</v>
      </c>
      <c r="B2" s="99"/>
      <c r="C2" s="99"/>
      <c r="D2" s="99"/>
      <c r="E2" s="99"/>
      <c r="F2" s="99"/>
      <c r="G2" s="99"/>
      <c r="H2" s="99"/>
      <c r="I2" s="99"/>
      <c r="J2" s="218"/>
      <c r="K2" s="218"/>
      <c r="L2" s="218"/>
      <c r="M2" s="218"/>
      <c r="N2" s="218"/>
      <c r="O2" s="218"/>
      <c r="P2" s="218"/>
      <c r="Q2" s="218"/>
    </row>
    <row r="3" spans="1:17" s="23" customFormat="1" ht="15.75" x14ac:dyDescent="0.25">
      <c r="A3" s="9" t="s">
        <v>219</v>
      </c>
      <c r="B3" s="99"/>
      <c r="C3" s="99"/>
      <c r="D3" s="99"/>
      <c r="E3" s="99"/>
      <c r="F3" s="99"/>
      <c r="G3" s="99"/>
      <c r="H3" s="99"/>
      <c r="I3" s="99"/>
      <c r="J3" s="218"/>
      <c r="K3" s="218"/>
      <c r="L3" s="218"/>
      <c r="M3" s="218"/>
      <c r="N3" s="218"/>
      <c r="O3" s="218"/>
      <c r="P3" s="218"/>
      <c r="Q3" s="218"/>
    </row>
    <row r="4" spans="1:17" s="23" customFormat="1" ht="15.75" x14ac:dyDescent="0.25">
      <c r="A4" s="9" t="s">
        <v>220</v>
      </c>
      <c r="B4" s="99"/>
      <c r="C4" s="99"/>
      <c r="D4" s="99"/>
      <c r="E4" s="99"/>
      <c r="F4" s="99"/>
      <c r="G4" s="99"/>
      <c r="H4" s="99"/>
      <c r="I4" s="99"/>
      <c r="J4" s="218"/>
      <c r="K4" s="218"/>
      <c r="L4" s="218"/>
      <c r="M4" s="218"/>
      <c r="N4" s="218"/>
      <c r="O4" s="218"/>
      <c r="P4" s="218"/>
      <c r="Q4" s="218"/>
    </row>
    <row r="5" spans="1:17" ht="12.75" x14ac:dyDescent="0.2">
      <c r="A5" s="410"/>
      <c r="B5" s="410"/>
      <c r="C5" s="410"/>
      <c r="D5" s="410"/>
      <c r="E5" s="410"/>
      <c r="F5" s="410"/>
      <c r="G5" s="410"/>
      <c r="H5" s="410"/>
      <c r="I5" s="410"/>
      <c r="J5" s="217"/>
      <c r="K5" s="217"/>
      <c r="L5" s="217"/>
      <c r="M5" s="217"/>
      <c r="N5" s="217"/>
      <c r="O5" s="217"/>
      <c r="P5" s="217"/>
      <c r="Q5" s="217"/>
    </row>
    <row r="6" spans="1:17" ht="30" customHeight="1" x14ac:dyDescent="0.2">
      <c r="A6" s="367"/>
      <c r="B6" s="462" t="s">
        <v>23</v>
      </c>
      <c r="C6" s="463"/>
      <c r="D6" s="462" t="s">
        <v>81</v>
      </c>
      <c r="E6" s="463"/>
      <c r="F6" s="462" t="s">
        <v>25</v>
      </c>
      <c r="G6" s="463"/>
      <c r="H6" s="458" t="s">
        <v>221</v>
      </c>
      <c r="I6" s="459"/>
      <c r="J6" s="217"/>
      <c r="K6" s="359"/>
      <c r="L6" s="359"/>
      <c r="M6" s="359"/>
      <c r="N6" s="359"/>
      <c r="O6" s="359"/>
      <c r="P6" s="359"/>
      <c r="Q6" s="359"/>
    </row>
    <row r="7" spans="1:17" ht="15.95" customHeight="1" x14ac:dyDescent="0.2">
      <c r="A7" s="368"/>
      <c r="B7" s="365" t="s">
        <v>23</v>
      </c>
      <c r="C7" s="32" t="s">
        <v>30</v>
      </c>
      <c r="D7" s="365" t="s">
        <v>23</v>
      </c>
      <c r="E7" s="32" t="s">
        <v>30</v>
      </c>
      <c r="F7" s="365" t="s">
        <v>23</v>
      </c>
      <c r="G7" s="32" t="s">
        <v>30</v>
      </c>
      <c r="H7" s="365" t="s">
        <v>23</v>
      </c>
      <c r="I7" s="62" t="s">
        <v>30</v>
      </c>
      <c r="J7" s="217"/>
      <c r="K7" s="359"/>
      <c r="L7" s="359"/>
      <c r="M7" s="359"/>
      <c r="N7" s="359"/>
      <c r="O7" s="359"/>
      <c r="P7" s="359"/>
      <c r="Q7" s="359"/>
    </row>
    <row r="8" spans="1:17" ht="15.95" customHeight="1" x14ac:dyDescent="0.2">
      <c r="A8" s="368"/>
      <c r="B8" s="365"/>
      <c r="C8" s="32" t="s">
        <v>222</v>
      </c>
      <c r="D8" s="365"/>
      <c r="E8" s="32" t="s">
        <v>222</v>
      </c>
      <c r="F8" s="365"/>
      <c r="G8" s="32" t="s">
        <v>222</v>
      </c>
      <c r="H8" s="365"/>
      <c r="I8" s="62" t="s">
        <v>222</v>
      </c>
      <c r="J8" s="217"/>
      <c r="K8" s="359"/>
      <c r="L8" s="359"/>
      <c r="M8" s="359"/>
      <c r="N8" s="359"/>
      <c r="O8" s="359"/>
      <c r="P8" s="359"/>
      <c r="Q8" s="359"/>
    </row>
    <row r="9" spans="1:17" ht="15.95" customHeight="1" x14ac:dyDescent="0.2">
      <c r="A9" s="77" t="s">
        <v>223</v>
      </c>
      <c r="B9" s="364"/>
      <c r="C9" s="33" t="s">
        <v>224</v>
      </c>
      <c r="D9" s="364"/>
      <c r="E9" s="33" t="s">
        <v>225</v>
      </c>
      <c r="F9" s="364"/>
      <c r="G9" s="33" t="s">
        <v>224</v>
      </c>
      <c r="H9" s="364"/>
      <c r="I9" s="62" t="s">
        <v>224</v>
      </c>
      <c r="J9" s="217"/>
      <c r="K9" s="359"/>
      <c r="L9" s="359"/>
      <c r="M9" s="359"/>
      <c r="N9" s="359"/>
      <c r="O9" s="359"/>
      <c r="P9" s="359"/>
      <c r="Q9" s="359"/>
    </row>
    <row r="10" spans="1:17" ht="12.75" x14ac:dyDescent="0.2">
      <c r="A10" s="42" t="s">
        <v>226</v>
      </c>
      <c r="B10" s="128">
        <f>SUM(D10,F10,H10)</f>
        <v>13638.664000000001</v>
      </c>
      <c r="C10" s="128">
        <f>SUM(E10,G10,I10)</f>
        <v>10542.46</v>
      </c>
      <c r="D10" s="341">
        <v>5267</v>
      </c>
      <c r="E10" s="384">
        <v>4090</v>
      </c>
      <c r="F10" s="224">
        <v>2491.6639999999998</v>
      </c>
      <c r="G10" s="224">
        <v>1979.4599999999998</v>
      </c>
      <c r="H10" s="248">
        <v>5880</v>
      </c>
      <c r="I10" s="249">
        <v>4473</v>
      </c>
      <c r="J10" s="217"/>
      <c r="K10" s="359"/>
      <c r="L10" s="359"/>
      <c r="M10" s="359"/>
      <c r="N10" s="359"/>
      <c r="O10" s="359"/>
      <c r="P10" s="359"/>
      <c r="Q10" s="359"/>
    </row>
    <row r="11" spans="1:17" ht="12.75" x14ac:dyDescent="0.2">
      <c r="A11" s="42" t="s">
        <v>227</v>
      </c>
      <c r="B11" s="128">
        <f t="shared" ref="B11:C15" si="0">SUM(D11,F11,H11)</f>
        <v>11371.987000000001</v>
      </c>
      <c r="C11" s="128">
        <f t="shared" si="0"/>
        <v>8068.8099999999995</v>
      </c>
      <c r="D11" s="341">
        <v>7274</v>
      </c>
      <c r="E11" s="384">
        <v>5085</v>
      </c>
      <c r="F11" s="224">
        <v>2523.9870000000001</v>
      </c>
      <c r="G11" s="224">
        <v>1629.81</v>
      </c>
      <c r="H11" s="248">
        <v>1574</v>
      </c>
      <c r="I11" s="235">
        <v>1354</v>
      </c>
      <c r="J11" s="217"/>
      <c r="K11" s="359"/>
      <c r="L11" s="359"/>
      <c r="M11" s="359"/>
      <c r="N11" s="359"/>
      <c r="O11" s="359"/>
      <c r="P11" s="359"/>
      <c r="Q11" s="359"/>
    </row>
    <row r="12" spans="1:17" ht="12.75" x14ac:dyDescent="0.2">
      <c r="A12" s="42" t="s">
        <v>228</v>
      </c>
      <c r="B12" s="128">
        <f t="shared" si="0"/>
        <v>3803.5</v>
      </c>
      <c r="C12" s="128">
        <f t="shared" si="0"/>
        <v>2555.384</v>
      </c>
      <c r="D12" s="341">
        <v>2401</v>
      </c>
      <c r="E12" s="384">
        <v>1388</v>
      </c>
      <c r="F12" s="224">
        <v>389.5</v>
      </c>
      <c r="G12" s="224">
        <v>274.38400000000001</v>
      </c>
      <c r="H12" s="248">
        <v>1013</v>
      </c>
      <c r="I12" s="235">
        <v>893</v>
      </c>
      <c r="J12" s="217"/>
      <c r="K12" s="359"/>
      <c r="L12" s="359"/>
      <c r="M12" s="359"/>
      <c r="N12" s="359"/>
      <c r="O12" s="359"/>
      <c r="P12" s="359"/>
      <c r="Q12" s="359"/>
    </row>
    <row r="13" spans="1:17" ht="12.75" x14ac:dyDescent="0.2">
      <c r="A13" s="42" t="s">
        <v>229</v>
      </c>
      <c r="B13" s="128">
        <f t="shared" si="0"/>
        <v>7188.0529999999999</v>
      </c>
      <c r="C13" s="128">
        <f t="shared" si="0"/>
        <v>4805.8689999999997</v>
      </c>
      <c r="D13" s="341">
        <v>2898</v>
      </c>
      <c r="E13" s="384">
        <v>1734</v>
      </c>
      <c r="F13" s="224">
        <v>1559.0530000000003</v>
      </c>
      <c r="G13" s="224">
        <v>983.86899999999991</v>
      </c>
      <c r="H13" s="248">
        <v>2731</v>
      </c>
      <c r="I13" s="235">
        <v>2088</v>
      </c>
      <c r="J13" s="217"/>
      <c r="K13" s="359"/>
      <c r="L13" s="359"/>
      <c r="M13" s="359"/>
      <c r="N13" s="359"/>
      <c r="O13" s="359"/>
      <c r="P13" s="359"/>
      <c r="Q13" s="359"/>
    </row>
    <row r="14" spans="1:17" ht="12.75" x14ac:dyDescent="0.2">
      <c r="A14" s="42" t="s">
        <v>230</v>
      </c>
      <c r="B14" s="128">
        <f t="shared" si="0"/>
        <v>7398.0039999999999</v>
      </c>
      <c r="C14" s="128">
        <f t="shared" si="0"/>
        <v>5869.5159999999996</v>
      </c>
      <c r="D14" s="341">
        <v>2379</v>
      </c>
      <c r="E14" s="384">
        <v>1741</v>
      </c>
      <c r="F14" s="224">
        <v>1762.0040000000001</v>
      </c>
      <c r="G14" s="224">
        <v>1343.5160000000001</v>
      </c>
      <c r="H14" s="248">
        <v>3257</v>
      </c>
      <c r="I14" s="235">
        <v>2785</v>
      </c>
      <c r="J14" s="217"/>
      <c r="K14" s="359"/>
      <c r="L14" s="359"/>
      <c r="M14" s="359"/>
      <c r="N14" s="359"/>
      <c r="O14" s="359"/>
      <c r="P14" s="359"/>
      <c r="Q14" s="359"/>
    </row>
    <row r="15" spans="1:17" ht="12.75" x14ac:dyDescent="0.2">
      <c r="A15" s="124" t="s">
        <v>231</v>
      </c>
      <c r="B15" s="128">
        <f t="shared" si="0"/>
        <v>3224.5920000000001</v>
      </c>
      <c r="C15" s="128">
        <f t="shared" si="0"/>
        <v>2428.9610000000002</v>
      </c>
      <c r="D15" s="341">
        <v>784</v>
      </c>
      <c r="E15" s="384">
        <v>497</v>
      </c>
      <c r="F15" s="224">
        <v>658.5920000000001</v>
      </c>
      <c r="G15" s="224">
        <v>473.96100000000013</v>
      </c>
      <c r="H15" s="248">
        <v>1782</v>
      </c>
      <c r="I15" s="235">
        <v>1458</v>
      </c>
      <c r="J15" s="217"/>
      <c r="K15" s="359"/>
      <c r="L15" s="359"/>
      <c r="M15" s="359"/>
      <c r="N15" s="359"/>
      <c r="O15" s="359"/>
      <c r="P15" s="359"/>
      <c r="Q15" s="359"/>
    </row>
    <row r="16" spans="1:17" s="23" customFormat="1" ht="12.75" x14ac:dyDescent="0.2">
      <c r="A16" s="43" t="s">
        <v>23</v>
      </c>
      <c r="B16" s="30">
        <f>D16+F16+H16</f>
        <v>46601.8</v>
      </c>
      <c r="C16" s="30">
        <f>E16+G16+I16</f>
        <v>34334</v>
      </c>
      <c r="D16" s="30">
        <v>20979</v>
      </c>
      <c r="E16" s="30">
        <v>14598</v>
      </c>
      <c r="F16" s="30">
        <f t="shared" ref="F16:G16" si="1">SUM(F10:F15)</f>
        <v>9384.8000000000011</v>
      </c>
      <c r="G16" s="30">
        <f t="shared" si="1"/>
        <v>6684.9999999999991</v>
      </c>
      <c r="H16" s="250">
        <v>16238</v>
      </c>
      <c r="I16" s="251">
        <v>13051</v>
      </c>
      <c r="J16" s="218"/>
      <c r="K16" s="359"/>
      <c r="L16" s="359"/>
      <c r="M16" s="359"/>
      <c r="N16" s="359"/>
      <c r="O16" s="359"/>
      <c r="P16" s="359"/>
      <c r="Q16" s="359"/>
    </row>
    <row r="17" spans="1:17" s="23" customFormat="1" ht="12.75" x14ac:dyDescent="0.2">
      <c r="A17" s="140"/>
      <c r="B17" s="139"/>
      <c r="C17" s="139"/>
      <c r="D17" s="139"/>
      <c r="E17" s="139"/>
      <c r="F17" s="139"/>
      <c r="G17" s="139"/>
      <c r="H17" s="139"/>
      <c r="I17" s="139"/>
      <c r="J17" s="218"/>
      <c r="K17" s="359"/>
      <c r="L17" s="359"/>
      <c r="M17" s="359"/>
      <c r="N17" s="359"/>
      <c r="O17" s="359"/>
      <c r="P17" s="359"/>
      <c r="Q17" s="359"/>
    </row>
    <row r="18" spans="1:17" s="23" customFormat="1" ht="12.75" x14ac:dyDescent="0.2">
      <c r="A18" s="41" t="s">
        <v>232</v>
      </c>
      <c r="B18" s="139"/>
      <c r="C18" s="139"/>
      <c r="D18" s="139"/>
      <c r="E18" s="29"/>
      <c r="F18" s="29"/>
      <c r="G18" s="29"/>
      <c r="H18" s="29"/>
      <c r="I18" s="29"/>
      <c r="J18" s="218"/>
      <c r="K18" s="359"/>
      <c r="L18" s="359"/>
      <c r="M18" s="359"/>
      <c r="N18" s="359"/>
      <c r="O18" s="359"/>
      <c r="P18" s="359"/>
      <c r="Q18" s="359"/>
    </row>
    <row r="19" spans="1:17" s="23" customFormat="1" ht="12.75" x14ac:dyDescent="0.2">
      <c r="A19" s="217" t="s">
        <v>233</v>
      </c>
      <c r="B19" s="139"/>
      <c r="C19" s="139"/>
      <c r="D19" s="139"/>
      <c r="E19" s="29"/>
      <c r="F19" s="29"/>
      <c r="G19" s="29"/>
      <c r="H19" s="29"/>
      <c r="I19" s="29"/>
      <c r="J19" s="218"/>
      <c r="K19" s="359"/>
      <c r="L19" s="359"/>
      <c r="M19" s="359"/>
      <c r="N19" s="359"/>
      <c r="O19" s="359"/>
      <c r="P19" s="359"/>
      <c r="Q19" s="359"/>
    </row>
    <row r="20" spans="1:17" ht="12.75" x14ac:dyDescent="0.2">
      <c r="A20" s="41" t="s">
        <v>234</v>
      </c>
      <c r="B20" s="217"/>
      <c r="C20" s="217"/>
      <c r="D20" s="217"/>
      <c r="E20" s="217"/>
      <c r="F20" s="217"/>
      <c r="G20" s="217"/>
      <c r="H20" s="217"/>
      <c r="I20" s="217"/>
      <c r="J20" s="217"/>
      <c r="K20" s="359"/>
      <c r="L20" s="359"/>
      <c r="M20" s="359"/>
      <c r="N20" s="359"/>
      <c r="O20" s="359"/>
      <c r="P20" s="359"/>
      <c r="Q20" s="359"/>
    </row>
    <row r="21" spans="1:17" s="217" customFormat="1" ht="12.75" x14ac:dyDescent="0.2">
      <c r="A21" s="79" t="s">
        <v>235</v>
      </c>
      <c r="K21" s="359"/>
      <c r="L21" s="359"/>
      <c r="M21" s="359"/>
      <c r="N21" s="359"/>
      <c r="O21" s="359"/>
      <c r="P21" s="359"/>
      <c r="Q21" s="359"/>
    </row>
    <row r="22" spans="1:17" ht="12.75" x14ac:dyDescent="0.2">
      <c r="A22" s="14" t="s">
        <v>36</v>
      </c>
      <c r="B22" s="217"/>
      <c r="C22" s="217"/>
      <c r="D22" s="217"/>
      <c r="E22" s="217"/>
      <c r="F22" s="217"/>
      <c r="G22" s="217"/>
      <c r="H22" s="217"/>
      <c r="I22" s="217"/>
      <c r="J22" s="217"/>
      <c r="K22" s="359"/>
      <c r="L22" s="359"/>
      <c r="M22" s="359"/>
      <c r="N22" s="359"/>
      <c r="O22" s="359"/>
      <c r="P22" s="359"/>
      <c r="Q22" s="359"/>
    </row>
    <row r="23" spans="1:17" ht="12.75" x14ac:dyDescent="0.2">
      <c r="A23" s="52"/>
      <c r="B23" s="217"/>
      <c r="C23" s="269"/>
      <c r="D23" s="269"/>
      <c r="E23" s="269"/>
      <c r="F23" s="217"/>
      <c r="G23" s="236"/>
      <c r="H23" s="236"/>
      <c r="I23" s="236"/>
      <c r="J23" s="217"/>
      <c r="K23" s="359"/>
      <c r="L23" s="359"/>
      <c r="M23" s="359"/>
      <c r="N23" s="359"/>
      <c r="O23" s="359"/>
      <c r="P23" s="359"/>
      <c r="Q23" s="359"/>
    </row>
    <row r="24" spans="1:17" ht="12.75" x14ac:dyDescent="0.2">
      <c r="A24" s="387" t="s">
        <v>37</v>
      </c>
      <c r="B24" s="217"/>
      <c r="C24" s="217"/>
      <c r="D24" s="236"/>
      <c r="E24" s="236"/>
      <c r="F24" s="217"/>
      <c r="G24" s="236"/>
      <c r="H24" s="236"/>
      <c r="I24" s="236"/>
      <c r="J24" s="217"/>
      <c r="K24" s="359"/>
      <c r="L24" s="359"/>
      <c r="M24" s="359"/>
      <c r="N24" s="359"/>
      <c r="O24" s="359"/>
      <c r="P24" s="359"/>
      <c r="Q24" s="359"/>
    </row>
    <row r="25" spans="1:17" ht="12.75" x14ac:dyDescent="0.2">
      <c r="A25" s="217"/>
      <c r="B25" s="217"/>
      <c r="C25" s="217"/>
      <c r="D25" s="236"/>
      <c r="E25" s="236"/>
      <c r="F25" s="217"/>
      <c r="G25" s="236"/>
      <c r="H25" s="236"/>
      <c r="I25" s="236"/>
      <c r="J25" s="217"/>
      <c r="K25" s="359"/>
      <c r="L25" s="359"/>
      <c r="M25" s="359"/>
      <c r="N25" s="359"/>
      <c r="O25" s="359"/>
      <c r="P25" s="359"/>
      <c r="Q25" s="359"/>
    </row>
  </sheetData>
  <mergeCells count="4">
    <mergeCell ref="B6:C6"/>
    <mergeCell ref="D6:E6"/>
    <mergeCell ref="F6:G6"/>
    <mergeCell ref="H6:I6"/>
  </mergeCells>
  <hyperlinks>
    <hyperlink ref="A24" location="Innhold!A1" display="Innhold" xr:uid="{00000000-0004-0000-0C00-000000000000}"/>
  </hyperlink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FBE8-2090-41E7-99EF-0FC3B05FEFE4}">
  <sheetPr>
    <tabColor rgb="FFC00000"/>
    <pageSetUpPr fitToPage="1"/>
  </sheetPr>
  <dimension ref="A1:L25"/>
  <sheetViews>
    <sheetView showGridLines="0" zoomScaleNormal="100" workbookViewId="0">
      <selection activeCell="F14" sqref="F14"/>
    </sheetView>
  </sheetViews>
  <sheetFormatPr baseColWidth="10" defaultColWidth="9.140625" defaultRowHeight="12.75" x14ac:dyDescent="0.2"/>
  <cols>
    <col min="1" max="1" width="39.85546875" style="373" customWidth="1"/>
    <col min="2" max="2" width="10" style="373" customWidth="1"/>
    <col min="3" max="3" width="14.7109375" style="373" bestFit="1" customWidth="1"/>
    <col min="4" max="4" width="10" style="373" customWidth="1"/>
    <col min="5" max="5" width="14.7109375" style="373" bestFit="1" customWidth="1"/>
    <col min="6" max="6" width="10" style="373" customWidth="1"/>
    <col min="7" max="7" width="14.7109375" style="373" bestFit="1" customWidth="1"/>
    <col min="8" max="8" width="10" style="373" customWidth="1"/>
    <col min="9" max="9" width="14.7109375" style="373" bestFit="1" customWidth="1"/>
    <col min="10" max="10" width="9.140625" style="359"/>
    <col min="11" max="11" width="15" style="359" customWidth="1"/>
    <col min="12" max="16384" width="9.140625" style="373"/>
  </cols>
  <sheetData>
    <row r="1" spans="1:12" x14ac:dyDescent="0.2">
      <c r="A1" s="370" t="s">
        <v>236</v>
      </c>
      <c r="B1" s="318"/>
    </row>
    <row r="2" spans="1:12" s="358" customFormat="1" ht="18" x14ac:dyDescent="0.25">
      <c r="A2" s="371" t="s">
        <v>237</v>
      </c>
      <c r="B2" s="361"/>
      <c r="C2" s="361"/>
      <c r="D2" s="361"/>
      <c r="E2" s="361"/>
      <c r="F2" s="361"/>
      <c r="G2" s="361"/>
      <c r="H2" s="361"/>
      <c r="I2" s="361"/>
      <c r="J2" s="359"/>
      <c r="K2" s="359"/>
    </row>
    <row r="3" spans="1:12" s="358" customFormat="1" ht="15.75" x14ac:dyDescent="0.25">
      <c r="A3" s="360" t="s">
        <v>238</v>
      </c>
      <c r="B3" s="361"/>
      <c r="C3" s="361"/>
      <c r="D3" s="361"/>
      <c r="E3" s="361"/>
      <c r="F3" s="361"/>
      <c r="G3" s="361"/>
      <c r="H3" s="361"/>
      <c r="I3" s="361"/>
      <c r="J3" s="359"/>
      <c r="K3" s="359"/>
    </row>
    <row r="5" spans="1:12" ht="30" customHeight="1" x14ac:dyDescent="0.2">
      <c r="A5" s="367"/>
      <c r="B5" s="462" t="s">
        <v>23</v>
      </c>
      <c r="C5" s="463"/>
      <c r="D5" s="462" t="s">
        <v>81</v>
      </c>
      <c r="E5" s="463"/>
      <c r="F5" s="462" t="s">
        <v>25</v>
      </c>
      <c r="G5" s="463"/>
      <c r="H5" s="458" t="s">
        <v>60</v>
      </c>
      <c r="I5" s="459"/>
    </row>
    <row r="6" spans="1:12" ht="14.25" x14ac:dyDescent="0.2">
      <c r="A6" s="368"/>
      <c r="B6" s="365" t="s">
        <v>23</v>
      </c>
      <c r="C6" s="366" t="s">
        <v>30</v>
      </c>
      <c r="D6" s="365" t="s">
        <v>23</v>
      </c>
      <c r="E6" s="366" t="s">
        <v>30</v>
      </c>
      <c r="F6" s="365" t="s">
        <v>23</v>
      </c>
      <c r="G6" s="366" t="s">
        <v>30</v>
      </c>
      <c r="H6" s="365" t="s">
        <v>23</v>
      </c>
      <c r="I6" s="357" t="s">
        <v>30</v>
      </c>
    </row>
    <row r="7" spans="1:12" ht="30.75" x14ac:dyDescent="0.2">
      <c r="A7" s="374" t="s">
        <v>92</v>
      </c>
      <c r="B7" s="364"/>
      <c r="C7" s="363" t="s">
        <v>159</v>
      </c>
      <c r="D7" s="364"/>
      <c r="E7" s="363" t="s">
        <v>239</v>
      </c>
      <c r="F7" s="364"/>
      <c r="G7" s="363" t="s">
        <v>159</v>
      </c>
      <c r="H7" s="364"/>
      <c r="I7" s="372" t="s">
        <v>159</v>
      </c>
    </row>
    <row r="8" spans="1:12" x14ac:dyDescent="0.2">
      <c r="A8" s="356" t="s">
        <v>93</v>
      </c>
      <c r="B8" s="377">
        <f>SUM(D8,F8,H8)</f>
        <v>1657.9478863715999</v>
      </c>
      <c r="C8" s="377">
        <f>SUM(E8,G8,I8)</f>
        <v>1394.4357755067358</v>
      </c>
      <c r="D8" s="355" t="s">
        <v>55</v>
      </c>
      <c r="E8" s="355" t="s">
        <v>55</v>
      </c>
      <c r="F8" s="354">
        <v>268.94788637159985</v>
      </c>
      <c r="G8" s="354">
        <v>227.43577550673584</v>
      </c>
      <c r="H8" s="385">
        <v>1389</v>
      </c>
      <c r="I8" s="353">
        <v>1167</v>
      </c>
      <c r="K8" s="376"/>
      <c r="L8" s="376"/>
    </row>
    <row r="9" spans="1:12" x14ac:dyDescent="0.2">
      <c r="A9" s="356" t="s">
        <v>94</v>
      </c>
      <c r="B9" s="377">
        <f t="shared" ref="B9:C14" si="0">SUM(D9,F9,H9)</f>
        <v>5579.5933328298224</v>
      </c>
      <c r="C9" s="377">
        <f t="shared" si="0"/>
        <v>4952.4370765026042</v>
      </c>
      <c r="D9" s="355" t="s">
        <v>55</v>
      </c>
      <c r="E9" s="355" t="s">
        <v>55</v>
      </c>
      <c r="F9" s="354">
        <v>1537.5933328298224</v>
      </c>
      <c r="G9" s="354">
        <v>1263.4370765026044</v>
      </c>
      <c r="H9" s="385">
        <v>4042</v>
      </c>
      <c r="I9" s="352">
        <v>3689</v>
      </c>
      <c r="K9" s="376"/>
      <c r="L9" s="376"/>
    </row>
    <row r="10" spans="1:12" x14ac:dyDescent="0.2">
      <c r="A10" s="356" t="s">
        <v>95</v>
      </c>
      <c r="B10" s="377">
        <f t="shared" si="0"/>
        <v>4535.154826662756</v>
      </c>
      <c r="C10" s="377">
        <f t="shared" si="0"/>
        <v>3608.3238696408807</v>
      </c>
      <c r="D10" s="355" t="s">
        <v>55</v>
      </c>
      <c r="E10" s="355" t="s">
        <v>55</v>
      </c>
      <c r="F10" s="354">
        <v>1974.154826662756</v>
      </c>
      <c r="G10" s="354">
        <v>1506.323869640881</v>
      </c>
      <c r="H10" s="385">
        <v>2561</v>
      </c>
      <c r="I10" s="352">
        <v>2102</v>
      </c>
      <c r="K10" s="376"/>
      <c r="L10" s="376"/>
    </row>
    <row r="11" spans="1:12" x14ac:dyDescent="0.2">
      <c r="A11" s="356" t="s">
        <v>96</v>
      </c>
      <c r="B11" s="377">
        <f t="shared" si="0"/>
        <v>4627.1438291691793</v>
      </c>
      <c r="C11" s="377">
        <f t="shared" si="0"/>
        <v>3602.8816978958366</v>
      </c>
      <c r="D11" s="355" t="s">
        <v>55</v>
      </c>
      <c r="E11" s="355" t="s">
        <v>55</v>
      </c>
      <c r="F11" s="354">
        <v>2707.1438291691793</v>
      </c>
      <c r="G11" s="354">
        <v>1928.8816978958364</v>
      </c>
      <c r="H11" s="385">
        <v>1920</v>
      </c>
      <c r="I11" s="352">
        <v>1674</v>
      </c>
      <c r="K11" s="376"/>
      <c r="L11" s="376"/>
    </row>
    <row r="12" spans="1:12" x14ac:dyDescent="0.2">
      <c r="A12" s="356" t="s">
        <v>97</v>
      </c>
      <c r="B12" s="377">
        <f t="shared" si="0"/>
        <v>6897.8687778171361</v>
      </c>
      <c r="C12" s="377">
        <f t="shared" si="0"/>
        <v>4673.0439737561246</v>
      </c>
      <c r="D12" s="355" t="s">
        <v>55</v>
      </c>
      <c r="E12" s="355" t="s">
        <v>55</v>
      </c>
      <c r="F12" s="354">
        <v>1416.8687778171359</v>
      </c>
      <c r="G12" s="354">
        <v>950.0439737561245</v>
      </c>
      <c r="H12" s="385">
        <v>5481</v>
      </c>
      <c r="I12" s="352">
        <v>3723</v>
      </c>
      <c r="K12" s="376"/>
      <c r="L12" s="376"/>
    </row>
    <row r="13" spans="1:12" x14ac:dyDescent="0.2">
      <c r="A13" s="356" t="s">
        <v>98</v>
      </c>
      <c r="B13" s="377">
        <f t="shared" si="0"/>
        <v>1731.7913471495058</v>
      </c>
      <c r="C13" s="377">
        <f t="shared" si="0"/>
        <v>968.97760669781769</v>
      </c>
      <c r="D13" s="355" t="s">
        <v>55</v>
      </c>
      <c r="E13" s="355" t="s">
        <v>55</v>
      </c>
      <c r="F13" s="354">
        <v>1449.7913471495058</v>
      </c>
      <c r="G13" s="354">
        <v>785.97760669781769</v>
      </c>
      <c r="H13" s="385">
        <v>282</v>
      </c>
      <c r="I13" s="352">
        <v>183</v>
      </c>
      <c r="K13" s="376"/>
      <c r="L13" s="376"/>
    </row>
    <row r="14" spans="1:12" x14ac:dyDescent="0.2">
      <c r="A14" s="356" t="s">
        <v>99</v>
      </c>
      <c r="B14" s="377">
        <f t="shared" si="0"/>
        <v>21205</v>
      </c>
      <c r="C14" s="385">
        <f>SUM(E14,G14,I14)</f>
        <v>14432</v>
      </c>
      <c r="D14" s="354">
        <v>21205</v>
      </c>
      <c r="E14" s="354">
        <v>14432</v>
      </c>
      <c r="F14" s="342" t="s">
        <v>55</v>
      </c>
      <c r="G14" s="342" t="s">
        <v>55</v>
      </c>
      <c r="H14" s="342" t="s">
        <v>55</v>
      </c>
      <c r="I14" s="323" t="s">
        <v>55</v>
      </c>
    </row>
    <row r="15" spans="1:12" x14ac:dyDescent="0.2">
      <c r="A15" s="351" t="s">
        <v>23</v>
      </c>
      <c r="B15" s="380">
        <f>SUM(D15,F15,H15)</f>
        <v>46234.5</v>
      </c>
      <c r="C15" s="380">
        <f>SUM(E15,G15,I15)</f>
        <v>33632.1</v>
      </c>
      <c r="D15" s="343">
        <f>SUM(D14)</f>
        <v>21205</v>
      </c>
      <c r="E15" s="343">
        <f t="shared" ref="E15" si="1">SUM(E8:E14)</f>
        <v>14432</v>
      </c>
      <c r="F15" s="343">
        <f>SUM(F8:F14)</f>
        <v>9354.5</v>
      </c>
      <c r="G15" s="343">
        <f>SUM(G8:G14)</f>
        <v>6662.0999999999995</v>
      </c>
      <c r="H15" s="343">
        <f>SUM(H8:H14)</f>
        <v>15675</v>
      </c>
      <c r="I15" s="334">
        <f>SUM(I8:I14)</f>
        <v>12538</v>
      </c>
    </row>
    <row r="16" spans="1:12" x14ac:dyDescent="0.2">
      <c r="A16" s="369"/>
      <c r="B16" s="340"/>
      <c r="C16" s="340"/>
      <c r="D16" s="345"/>
      <c r="E16" s="345"/>
      <c r="F16" s="345"/>
      <c r="G16" s="345"/>
      <c r="H16" s="345"/>
      <c r="I16" s="345"/>
    </row>
    <row r="17" spans="1:9" x14ac:dyDescent="0.2">
      <c r="A17" s="373" t="s">
        <v>115</v>
      </c>
      <c r="B17" s="350"/>
      <c r="C17" s="350"/>
      <c r="D17" s="350"/>
      <c r="E17" s="350"/>
      <c r="F17" s="350"/>
      <c r="G17" s="350"/>
      <c r="H17" s="327"/>
      <c r="I17" s="327"/>
    </row>
    <row r="18" spans="1:9" x14ac:dyDescent="0.2">
      <c r="A18" s="464" t="s">
        <v>240</v>
      </c>
      <c r="B18" s="465"/>
      <c r="C18" s="465"/>
      <c r="D18" s="465"/>
      <c r="E18" s="465"/>
      <c r="F18" s="465"/>
      <c r="G18" s="465"/>
      <c r="H18" s="465"/>
      <c r="I18" s="465"/>
    </row>
    <row r="19" spans="1:9" x14ac:dyDescent="0.2">
      <c r="A19" s="362" t="s">
        <v>241</v>
      </c>
    </row>
    <row r="21" spans="1:9" x14ac:dyDescent="0.2">
      <c r="A21" s="387" t="s">
        <v>37</v>
      </c>
      <c r="H21" s="332"/>
    </row>
    <row r="25" spans="1:9" x14ac:dyDescent="0.2">
      <c r="D25" s="359"/>
    </row>
  </sheetData>
  <mergeCells count="5">
    <mergeCell ref="B5:C5"/>
    <mergeCell ref="D5:E5"/>
    <mergeCell ref="F5:G5"/>
    <mergeCell ref="H5:I5"/>
    <mergeCell ref="A18:I18"/>
  </mergeCells>
  <hyperlinks>
    <hyperlink ref="A21" location="Innhold!A1" display="Innhold" xr:uid="{F9325518-B189-4A3D-815F-A1E93A75B1F2}"/>
  </hyperlinks>
  <pageMargins left="0.78740157499999996" right="0.78740157499999996" top="0.984251969" bottom="0.984251969" header="0.5" footer="0.5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CB51C-B6F6-4BC3-AD7C-3F07DA38D594}">
  <sheetPr>
    <tabColor rgb="FFC00000"/>
    <pageSetUpPr fitToPage="1"/>
  </sheetPr>
  <dimension ref="A1:S31"/>
  <sheetViews>
    <sheetView showGridLines="0" zoomScaleNormal="100" workbookViewId="0">
      <selection activeCell="A2" sqref="A2"/>
    </sheetView>
  </sheetViews>
  <sheetFormatPr baseColWidth="10" defaultColWidth="9.140625" defaultRowHeight="11.25" x14ac:dyDescent="0.2"/>
  <cols>
    <col min="1" max="1" width="40.42578125" style="373" customWidth="1"/>
    <col min="2" max="2" width="10.5703125" style="373" customWidth="1"/>
    <col min="3" max="3" width="14.5703125" style="373" customWidth="1"/>
    <col min="4" max="4" width="10.5703125" style="373" customWidth="1"/>
    <col min="5" max="5" width="14.5703125" style="373" customWidth="1"/>
    <col min="6" max="6" width="10.5703125" style="373" customWidth="1"/>
    <col min="7" max="7" width="14.85546875" style="373" customWidth="1"/>
    <col min="8" max="8" width="17.42578125" style="373" customWidth="1"/>
    <col min="9" max="9" width="15.7109375" style="373" customWidth="1"/>
    <col min="10" max="16384" width="9.140625" style="373"/>
  </cols>
  <sheetData>
    <row r="1" spans="1:19" ht="12" x14ac:dyDescent="0.2">
      <c r="A1" s="370" t="s">
        <v>236</v>
      </c>
      <c r="B1" s="318"/>
    </row>
    <row r="2" spans="1:19" s="358" customFormat="1" ht="18" x14ac:dyDescent="0.25">
      <c r="A2" s="371" t="s">
        <v>242</v>
      </c>
      <c r="B2" s="361"/>
      <c r="C2" s="361"/>
      <c r="D2" s="361"/>
      <c r="E2" s="361"/>
      <c r="F2" s="361"/>
      <c r="G2" s="361"/>
      <c r="H2" s="361"/>
      <c r="I2" s="361"/>
    </row>
    <row r="3" spans="1:19" s="358" customFormat="1" ht="15.75" x14ac:dyDescent="0.25">
      <c r="A3" s="360" t="s">
        <v>243</v>
      </c>
      <c r="B3" s="361"/>
      <c r="C3" s="361"/>
      <c r="D3" s="361"/>
      <c r="E3" s="361"/>
      <c r="F3" s="361"/>
      <c r="G3" s="361"/>
      <c r="H3" s="361"/>
      <c r="I3" s="361"/>
    </row>
    <row r="4" spans="1:19" ht="12.75" x14ac:dyDescent="0.2">
      <c r="A4" s="333"/>
      <c r="B4" s="333"/>
      <c r="C4" s="333"/>
      <c r="D4" s="333"/>
      <c r="E4" s="333"/>
      <c r="F4" s="333"/>
      <c r="G4" s="333"/>
      <c r="H4" s="333"/>
      <c r="I4" s="333"/>
    </row>
    <row r="5" spans="1:19" ht="14.25" customHeight="1" x14ac:dyDescent="0.2">
      <c r="A5" s="367"/>
      <c r="B5" s="462" t="s">
        <v>23</v>
      </c>
      <c r="C5" s="463"/>
      <c r="D5" s="462" t="s">
        <v>81</v>
      </c>
      <c r="E5" s="463"/>
      <c r="F5" s="462" t="s">
        <v>25</v>
      </c>
      <c r="G5" s="463"/>
      <c r="H5" s="458" t="s">
        <v>60</v>
      </c>
      <c r="I5" s="459"/>
      <c r="J5" s="359"/>
    </row>
    <row r="6" spans="1:19" ht="14.25" x14ac:dyDescent="0.2">
      <c r="A6" s="368"/>
      <c r="B6" s="365" t="s">
        <v>23</v>
      </c>
      <c r="C6" s="366" t="s">
        <v>30</v>
      </c>
      <c r="D6" s="365" t="s">
        <v>23</v>
      </c>
      <c r="E6" s="366" t="s">
        <v>30</v>
      </c>
      <c r="F6" s="365" t="s">
        <v>23</v>
      </c>
      <c r="G6" s="366" t="s">
        <v>30</v>
      </c>
      <c r="H6" s="365" t="s">
        <v>23</v>
      </c>
      <c r="I6" s="357" t="s">
        <v>30</v>
      </c>
      <c r="J6" s="359"/>
      <c r="O6" s="466"/>
      <c r="P6" s="466"/>
    </row>
    <row r="7" spans="1:19" ht="30.75" x14ac:dyDescent="0.2">
      <c r="A7" s="374" t="s">
        <v>92</v>
      </c>
      <c r="B7" s="364"/>
      <c r="C7" s="363" t="s">
        <v>159</v>
      </c>
      <c r="D7" s="364"/>
      <c r="E7" s="363" t="s">
        <v>239</v>
      </c>
      <c r="F7" s="364"/>
      <c r="G7" s="363" t="s">
        <v>159</v>
      </c>
      <c r="H7" s="364"/>
      <c r="I7" s="372" t="s">
        <v>159</v>
      </c>
      <c r="J7" s="359"/>
    </row>
    <row r="8" spans="1:19" ht="12.75" x14ac:dyDescent="0.2">
      <c r="A8" s="356" t="s">
        <v>93</v>
      </c>
      <c r="B8" s="377">
        <f>ROUND('A.2.5'!B7/'A.2.13'!B8*1000,-1)</f>
        <v>1270</v>
      </c>
      <c r="C8" s="377">
        <f>ROUND('A.2.5'!B7/'A.2.13'!C8*1000,-1)</f>
        <v>1510</v>
      </c>
      <c r="D8" s="378" t="s">
        <v>55</v>
      </c>
      <c r="E8" s="378" t="s">
        <v>55</v>
      </c>
      <c r="F8" s="354">
        <f>ROUND('A.2.5'!D7/'A.2.13'!F8*1000,-1)</f>
        <v>1320</v>
      </c>
      <c r="G8" s="328">
        <f>ROUND('A.2.5'!D7/'A.2.13'!G8*1000,-1)</f>
        <v>1560</v>
      </c>
      <c r="H8" s="344">
        <f>ROUND('A.2.5'!E7/'A.2.13'!H8*1000,-1)</f>
        <v>1270</v>
      </c>
      <c r="I8" s="381">
        <f>ROUND('A.2.5'!E7/'A.2.13'!I8*1000,-1)</f>
        <v>1510</v>
      </c>
      <c r="J8" s="359"/>
      <c r="R8" s="349"/>
      <c r="S8" s="349"/>
    </row>
    <row r="9" spans="1:19" ht="12.75" x14ac:dyDescent="0.2">
      <c r="A9" s="356" t="s">
        <v>94</v>
      </c>
      <c r="B9" s="377">
        <f>ROUND('A.2.5'!B8/'A.2.13'!B9*1000,-1)</f>
        <v>1330</v>
      </c>
      <c r="C9" s="377">
        <f>ROUND('A.2.5'!B8/'A.2.13'!C9*1000,-1)</f>
        <v>1500</v>
      </c>
      <c r="D9" s="378" t="s">
        <v>55</v>
      </c>
      <c r="E9" s="378" t="s">
        <v>55</v>
      </c>
      <c r="F9" s="328">
        <f>ROUND('A.2.5'!D8/'A.2.13'!F9*1000,-1)</f>
        <v>1290</v>
      </c>
      <c r="G9" s="328">
        <f>ROUND('A.2.5'!D8/'A.2.13'!G9*1000,-1)</f>
        <v>1570</v>
      </c>
      <c r="H9" s="377">
        <f>ROUND('A.2.5'!E8/'A.2.13'!H9*1000,-1)</f>
        <v>1350</v>
      </c>
      <c r="I9" s="379">
        <f>ROUND('A.2.5'!E8/'A.2.13'!I9*1000,-1)</f>
        <v>1480</v>
      </c>
      <c r="J9" s="359"/>
      <c r="R9" s="349"/>
      <c r="S9" s="349"/>
    </row>
    <row r="10" spans="1:19" ht="12.75" x14ac:dyDescent="0.2">
      <c r="A10" s="356" t="s">
        <v>95</v>
      </c>
      <c r="B10" s="377">
        <f>ROUND('A.2.5'!B9/'A.2.13'!B10*1000,-1)</f>
        <v>1410</v>
      </c>
      <c r="C10" s="377">
        <f>ROUND('A.2.5'!B9/'A.2.13'!C10*1000,-1)</f>
        <v>1770</v>
      </c>
      <c r="D10" s="378" t="s">
        <v>55</v>
      </c>
      <c r="E10" s="378" t="s">
        <v>55</v>
      </c>
      <c r="F10" s="328">
        <f>ROUND('A.2.5'!D9/'A.2.13'!F10*1000,-1)</f>
        <v>1400</v>
      </c>
      <c r="G10" s="328">
        <f>ROUND('A.2.5'!D9/'A.2.13'!G10*1000,-1)</f>
        <v>1830</v>
      </c>
      <c r="H10" s="377">
        <f>ROUND('A.2.5'!E9/'A.2.13'!H10*1000,-1)</f>
        <v>1420</v>
      </c>
      <c r="I10" s="379">
        <f>ROUND('A.2.5'!E9/'A.2.13'!I10*1000,-1)</f>
        <v>1730</v>
      </c>
      <c r="J10" s="359"/>
      <c r="R10" s="349"/>
      <c r="S10" s="349"/>
    </row>
    <row r="11" spans="1:19" ht="12.75" x14ac:dyDescent="0.2">
      <c r="A11" s="356" t="s">
        <v>96</v>
      </c>
      <c r="B11" s="377">
        <f>ROUND('A.2.5'!B10/'A.2.13'!B11*1000,-1)</f>
        <v>1460</v>
      </c>
      <c r="C11" s="377">
        <f>ROUND('A.2.5'!B10/'A.2.13'!C11*1000,-1)</f>
        <v>1880</v>
      </c>
      <c r="D11" s="378" t="s">
        <v>55</v>
      </c>
      <c r="E11" s="378" t="s">
        <v>55</v>
      </c>
      <c r="F11" s="328">
        <f>ROUND('A.2.5'!D10/'A.2.13'!F11*1000,-1)</f>
        <v>1540</v>
      </c>
      <c r="G11" s="328">
        <f>ROUND('A.2.5'!D10/'A.2.13'!G11*1000,-1)</f>
        <v>2170</v>
      </c>
      <c r="H11" s="377">
        <f>ROUND('A.2.5'!E10/'A.2.13'!H11*1000,-1)</f>
        <v>1350</v>
      </c>
      <c r="I11" s="379">
        <f>ROUND('A.2.5'!E10/'A.2.13'!I11*1000,-1)</f>
        <v>1550</v>
      </c>
      <c r="J11" s="359"/>
      <c r="R11" s="349"/>
      <c r="S11" s="349"/>
    </row>
    <row r="12" spans="1:19" ht="12.75" x14ac:dyDescent="0.2">
      <c r="A12" s="356" t="s">
        <v>97</v>
      </c>
      <c r="B12" s="377">
        <f>ROUND('A.2.5'!B11/'A.2.13'!B12*1000,-1)</f>
        <v>1310</v>
      </c>
      <c r="C12" s="377">
        <f>ROUND('A.2.5'!B11/'A.2.13'!C12*1000,-1)</f>
        <v>1930</v>
      </c>
      <c r="D12" s="378" t="s">
        <v>55</v>
      </c>
      <c r="E12" s="378" t="s">
        <v>55</v>
      </c>
      <c r="F12" s="328">
        <f>ROUND('A.2.5'!D11/'A.2.13'!F12*1000,-1)</f>
        <v>1240</v>
      </c>
      <c r="G12" s="328">
        <f>ROUND('A.2.5'!D11/'A.2.13'!G12*1000,-1)</f>
        <v>1840</v>
      </c>
      <c r="H12" s="377">
        <f>ROUND('A.2.5'!E11/'A.2.13'!H12*1000,-1)</f>
        <v>1330</v>
      </c>
      <c r="I12" s="379">
        <f>ROUND('A.2.5'!E11/'A.2.13'!I12*1000,-1)</f>
        <v>1950</v>
      </c>
      <c r="J12" s="359"/>
      <c r="R12" s="349"/>
      <c r="S12" s="349"/>
    </row>
    <row r="13" spans="1:19" ht="12.75" x14ac:dyDescent="0.2">
      <c r="A13" s="356" t="s">
        <v>98</v>
      </c>
      <c r="B13" s="377">
        <f>ROUND('A.2.5'!B12/'A.2.13'!B13*1000,-1)</f>
        <v>1440</v>
      </c>
      <c r="C13" s="377">
        <f>ROUND('A.2.5'!B12/'A.2.13'!C13*1000,-1)</f>
        <v>2580</v>
      </c>
      <c r="D13" s="378" t="s">
        <v>55</v>
      </c>
      <c r="E13" s="378" t="s">
        <v>55</v>
      </c>
      <c r="F13" s="328">
        <f>ROUND('A.2.5'!D12/'A.2.13'!F13*1000,-1)</f>
        <v>1450</v>
      </c>
      <c r="G13" s="328">
        <f>ROUND('A.2.5'!D12/'A.2.13'!G13*1000,-1)</f>
        <v>2670</v>
      </c>
      <c r="H13" s="377">
        <f>ROUND('A.2.5'!E12/'A.2.13'!H13*1000,-1)</f>
        <v>1410</v>
      </c>
      <c r="I13" s="379">
        <f>ROUND('A.2.5'!E12/'A.2.13'!I13*1000,-1)</f>
        <v>2180</v>
      </c>
      <c r="J13" s="359"/>
      <c r="R13" s="349"/>
      <c r="S13" s="349"/>
    </row>
    <row r="14" spans="1:19" ht="12.75" x14ac:dyDescent="0.2">
      <c r="A14" s="356" t="s">
        <v>99</v>
      </c>
      <c r="B14" s="377">
        <f>ROUND('A.2.5'!B13/'A.2.13'!B14*1000,-1)</f>
        <v>1430</v>
      </c>
      <c r="C14" s="377">
        <f>ROUND('A.2.5'!B13/'A.2.13'!C14*1000,-1)</f>
        <v>2100</v>
      </c>
      <c r="D14" s="377">
        <f>ROUND('A.2.5'!C13/'A.2.13'!D14*1000,-1)</f>
        <v>1430</v>
      </c>
      <c r="E14" s="354">
        <f>ROUND('A.2.5'!C13/'A.2.13'!E14*1000,-1)</f>
        <v>2100</v>
      </c>
      <c r="F14" s="348" t="s">
        <v>55</v>
      </c>
      <c r="G14" s="344" t="s">
        <v>55</v>
      </c>
      <c r="H14" s="344" t="s">
        <v>55</v>
      </c>
      <c r="I14" s="379" t="s">
        <v>55</v>
      </c>
      <c r="J14" s="359"/>
      <c r="R14" s="349"/>
      <c r="S14" s="349"/>
    </row>
    <row r="15" spans="1:19" ht="12.75" x14ac:dyDescent="0.2">
      <c r="A15" s="351" t="s">
        <v>23</v>
      </c>
      <c r="B15" s="382">
        <f>ROUND('A.2.5'!B14/'A.2.13'!B15*1000,-1)</f>
        <v>1400</v>
      </c>
      <c r="C15" s="382">
        <f>ROUND('A.2.5'!B14/'A.2.13'!C15*1000,-1)</f>
        <v>1920</v>
      </c>
      <c r="D15" s="386">
        <f>ROUND('A.2.5'!C14/'A.2.13'!D15*1000,-1)</f>
        <v>1430</v>
      </c>
      <c r="E15" s="386">
        <f>ROUND('A.2.5'!C14/'A.2.13'!E15*1000,-1)</f>
        <v>2100</v>
      </c>
      <c r="F15" s="380">
        <f>ROUND('A.2.5'!D14/'A.2.13'!F15*1000,-1)</f>
        <v>1400</v>
      </c>
      <c r="G15" s="380">
        <f>ROUND('A.2.5'!D14/'A.2.13'!G15*1000,-1)</f>
        <v>1970</v>
      </c>
      <c r="H15" s="382">
        <f>ROUND('A.2.5'!E14/'A.2.13'!H15*1000,-1)</f>
        <v>1350</v>
      </c>
      <c r="I15" s="383">
        <f>ROUND('A.2.5'!E14/'A.2.13'!I15*1000,-1)</f>
        <v>1680</v>
      </c>
      <c r="J15" s="359"/>
      <c r="R15" s="349"/>
      <c r="S15" s="349"/>
    </row>
    <row r="16" spans="1:19" ht="12.75" x14ac:dyDescent="0.2">
      <c r="A16" s="369"/>
      <c r="B16" s="347"/>
      <c r="C16" s="347"/>
      <c r="D16" s="346"/>
      <c r="E16" s="346"/>
      <c r="F16" s="340"/>
      <c r="G16" s="340"/>
      <c r="H16" s="347"/>
      <c r="I16" s="347"/>
      <c r="J16" s="359"/>
      <c r="R16" s="349"/>
      <c r="S16" s="349"/>
    </row>
    <row r="17" spans="1:10" ht="12.75" x14ac:dyDescent="0.2">
      <c r="A17" s="373" t="s">
        <v>115</v>
      </c>
      <c r="J17" s="359"/>
    </row>
    <row r="18" spans="1:10" x14ac:dyDescent="0.2">
      <c r="A18" s="464" t="s">
        <v>244</v>
      </c>
      <c r="B18" s="465"/>
      <c r="C18" s="465"/>
      <c r="D18" s="465"/>
      <c r="E18" s="465"/>
      <c r="F18" s="465"/>
      <c r="G18" s="465"/>
      <c r="H18" s="465"/>
      <c r="I18" s="465"/>
    </row>
    <row r="19" spans="1:10" x14ac:dyDescent="0.2">
      <c r="A19" s="362" t="s">
        <v>241</v>
      </c>
      <c r="D19" s="326"/>
    </row>
    <row r="21" spans="1:10" ht="12.75" x14ac:dyDescent="0.2">
      <c r="A21" s="387" t="s">
        <v>37</v>
      </c>
      <c r="B21" s="349"/>
      <c r="F21" s="349"/>
      <c r="H21" s="349"/>
    </row>
    <row r="22" spans="1:10" ht="12.75" x14ac:dyDescent="0.2">
      <c r="A22" s="359"/>
      <c r="B22" s="349"/>
      <c r="C22" s="375"/>
      <c r="D22" s="359"/>
      <c r="E22" s="359"/>
      <c r="F22" s="349"/>
      <c r="H22" s="349"/>
    </row>
    <row r="23" spans="1:10" x14ac:dyDescent="0.2">
      <c r="B23" s="349"/>
      <c r="F23" s="349"/>
      <c r="H23" s="349"/>
    </row>
    <row r="24" spans="1:10" x14ac:dyDescent="0.2">
      <c r="B24" s="349"/>
      <c r="F24" s="349"/>
      <c r="H24" s="349"/>
    </row>
    <row r="25" spans="1:10" x14ac:dyDescent="0.2">
      <c r="B25" s="349"/>
      <c r="F25" s="349"/>
      <c r="H25" s="349"/>
    </row>
    <row r="26" spans="1:10" x14ac:dyDescent="0.2">
      <c r="B26" s="349"/>
      <c r="D26" s="349"/>
      <c r="E26" s="349"/>
      <c r="F26" s="349"/>
      <c r="H26" s="349"/>
    </row>
    <row r="28" spans="1:10" x14ac:dyDescent="0.2">
      <c r="B28" s="349"/>
      <c r="F28" s="349"/>
      <c r="H28" s="349"/>
    </row>
    <row r="31" spans="1:10" ht="12.75" x14ac:dyDescent="0.2">
      <c r="B31" s="359"/>
    </row>
  </sheetData>
  <mergeCells count="6">
    <mergeCell ref="O6:P6"/>
    <mergeCell ref="A18:I18"/>
    <mergeCell ref="B5:C5"/>
    <mergeCell ref="D5:E5"/>
    <mergeCell ref="F5:G5"/>
    <mergeCell ref="H5:I5"/>
  </mergeCells>
  <hyperlinks>
    <hyperlink ref="A21" location="Innhold!A1" display="Innhold" xr:uid="{FEC5E3B4-EC90-486C-B701-186FD27C0DBE}"/>
  </hyperlinks>
  <pageMargins left="0.78740157499999996" right="0.78740157499999996" top="0.984251969" bottom="0.984251969" header="0.5" footer="0.5"/>
  <pageSetup paperSize="9" scale="8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L31"/>
  <sheetViews>
    <sheetView zoomScaleNormal="100" workbookViewId="0"/>
  </sheetViews>
  <sheetFormatPr baseColWidth="10" defaultColWidth="9.140625" defaultRowHeight="11.25" x14ac:dyDescent="0.2"/>
  <cols>
    <col min="1" max="1" width="50.7109375" style="22" customWidth="1"/>
    <col min="2" max="2" width="10" style="22" customWidth="1"/>
    <col min="3" max="3" width="15.5703125" style="22" customWidth="1"/>
    <col min="4" max="4" width="15" style="22" customWidth="1"/>
    <col min="5" max="6" width="18.42578125" style="22" customWidth="1"/>
    <col min="7" max="7" width="15.28515625" style="22" bestFit="1" customWidth="1"/>
    <col min="8" max="8" width="10" style="22" customWidth="1"/>
    <col min="9" max="9" width="15.28515625" style="22" bestFit="1" customWidth="1"/>
    <col min="10" max="16384" width="9.140625" style="22"/>
  </cols>
  <sheetData>
    <row r="1" spans="1:12" ht="12" x14ac:dyDescent="0.2">
      <c r="A1" s="370" t="s">
        <v>217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2" s="23" customFormat="1" ht="18" x14ac:dyDescent="0.25">
      <c r="A2" s="371" t="s">
        <v>245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218"/>
    </row>
    <row r="3" spans="1:12" s="23" customFormat="1" ht="15.75" x14ac:dyDescent="0.25">
      <c r="A3" s="9" t="s">
        <v>246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218"/>
    </row>
    <row r="4" spans="1:12" s="23" customFormat="1" ht="15.75" x14ac:dyDescent="0.25">
      <c r="A4" s="9" t="s">
        <v>247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218"/>
    </row>
    <row r="5" spans="1:12" ht="12.75" x14ac:dyDescent="0.2">
      <c r="A5" s="410"/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217"/>
    </row>
    <row r="6" spans="1:12" ht="14.25" x14ac:dyDescent="0.2">
      <c r="A6" s="423"/>
      <c r="B6" s="467" t="s">
        <v>248</v>
      </c>
      <c r="C6" s="467"/>
      <c r="D6" s="467"/>
      <c r="E6" s="468" t="s">
        <v>249</v>
      </c>
      <c r="F6" s="470" t="s">
        <v>250</v>
      </c>
      <c r="G6" s="410"/>
      <c r="H6" s="410"/>
      <c r="I6" s="410"/>
      <c r="J6" s="410"/>
      <c r="K6" s="410"/>
      <c r="L6" s="217"/>
    </row>
    <row r="7" spans="1:12" ht="42.75" customHeight="1" x14ac:dyDescent="0.2">
      <c r="A7" s="77" t="s">
        <v>52</v>
      </c>
      <c r="B7" s="89" t="s">
        <v>23</v>
      </c>
      <c r="C7" s="33" t="s">
        <v>159</v>
      </c>
      <c r="D7" s="372" t="s">
        <v>251</v>
      </c>
      <c r="E7" s="469"/>
      <c r="F7" s="471"/>
      <c r="G7" s="424"/>
      <c r="H7" s="424"/>
      <c r="I7" s="424"/>
      <c r="J7" s="410"/>
      <c r="K7" s="410"/>
      <c r="L7" s="217"/>
    </row>
    <row r="8" spans="1:12" ht="12.75" x14ac:dyDescent="0.2">
      <c r="A8" s="42" t="s">
        <v>24</v>
      </c>
      <c r="B8" s="129">
        <v>20979</v>
      </c>
      <c r="C8" s="388">
        <v>14598</v>
      </c>
      <c r="D8" s="388">
        <f>B8-C8</f>
        <v>6381</v>
      </c>
      <c r="E8" s="130">
        <f>'A.2.1'!$D$7*1000/'A.2.15'!B8</f>
        <v>1456.0465227131895</v>
      </c>
      <c r="F8" s="257">
        <f>'A.2.1'!$D$7*1000/'A.2.15'!C8</f>
        <v>2092.5058227154404</v>
      </c>
      <c r="G8" s="425"/>
      <c r="H8" s="424"/>
      <c r="I8" s="424"/>
      <c r="J8" s="96"/>
      <c r="K8" s="50"/>
      <c r="L8" s="50"/>
    </row>
    <row r="9" spans="1:12" ht="12.75" x14ac:dyDescent="0.2">
      <c r="A9" s="42" t="s">
        <v>25</v>
      </c>
      <c r="B9" s="129">
        <v>9385</v>
      </c>
      <c r="C9" s="129">
        <f>SUM(C10:C11)</f>
        <v>6685</v>
      </c>
      <c r="D9" s="129">
        <f>+B9-C9</f>
        <v>2700</v>
      </c>
      <c r="E9" s="131">
        <f>13686.3*1000/B9</f>
        <v>1458.316462440064</v>
      </c>
      <c r="F9" s="132">
        <f>13686.3*1000/C9</f>
        <v>2047.3148840688107</v>
      </c>
      <c r="G9" s="424"/>
      <c r="H9" s="424"/>
      <c r="I9" s="424"/>
      <c r="J9" s="96"/>
      <c r="K9" s="50"/>
      <c r="L9" s="50"/>
    </row>
    <row r="10" spans="1:12" ht="12.75" x14ac:dyDescent="0.2">
      <c r="A10" s="226" t="s">
        <v>252</v>
      </c>
      <c r="B10" s="308">
        <v>2787</v>
      </c>
      <c r="C10" s="129">
        <v>2078</v>
      </c>
      <c r="D10" s="129">
        <f>+B10-C10</f>
        <v>709</v>
      </c>
      <c r="E10" s="131">
        <f>4655.4*1000/B10</f>
        <v>1670.3982777179763</v>
      </c>
      <c r="F10" s="132">
        <f>4655.4*1000/C10</f>
        <v>2240.3272377285853</v>
      </c>
      <c r="G10" s="232"/>
      <c r="H10" s="424"/>
      <c r="I10" s="424"/>
      <c r="J10" s="96"/>
      <c r="K10" s="50"/>
      <c r="L10" s="50"/>
    </row>
    <row r="11" spans="1:12" ht="12.75" x14ac:dyDescent="0.2">
      <c r="A11" s="230" t="s">
        <v>253</v>
      </c>
      <c r="B11" s="129">
        <v>6598</v>
      </c>
      <c r="C11" s="129">
        <v>4607</v>
      </c>
      <c r="D11" s="129">
        <f>+B11-C11</f>
        <v>1991</v>
      </c>
      <c r="E11" s="131">
        <f>9030.9*1000/B11</f>
        <v>1368.7329493785996</v>
      </c>
      <c r="F11" s="132">
        <f>9030.9*1000/C11</f>
        <v>1960.2561319730844</v>
      </c>
      <c r="G11" s="232"/>
      <c r="H11" s="424"/>
      <c r="I11" s="424"/>
      <c r="J11" s="96"/>
      <c r="K11" s="50"/>
      <c r="L11" s="50"/>
    </row>
    <row r="12" spans="1:12" ht="12.75" x14ac:dyDescent="0.2">
      <c r="A12" s="42" t="s">
        <v>254</v>
      </c>
      <c r="B12" s="129">
        <v>16238</v>
      </c>
      <c r="C12" s="129">
        <v>13051</v>
      </c>
      <c r="D12" s="129">
        <f>B12-C12</f>
        <v>3187</v>
      </c>
      <c r="E12" s="131">
        <f>+'A.2.1'!$F$7*1000/'A.2.15'!B12</f>
        <v>1398.0750933523373</v>
      </c>
      <c r="F12" s="132">
        <f>+'A.2.1'!$F$7*1000/'A.2.15'!C12</f>
        <v>1739.4792250291359</v>
      </c>
      <c r="G12" s="232"/>
      <c r="H12" s="424"/>
      <c r="I12" s="424"/>
      <c r="J12" s="96"/>
      <c r="K12" s="50"/>
      <c r="L12" s="50"/>
    </row>
    <row r="13" spans="1:12" ht="12.75" x14ac:dyDescent="0.2">
      <c r="A13" s="226" t="s">
        <v>255</v>
      </c>
      <c r="B13" s="242">
        <v>2754</v>
      </c>
      <c r="C13" s="242">
        <v>1532</v>
      </c>
      <c r="D13" s="129">
        <f>B13-C13</f>
        <v>1222</v>
      </c>
      <c r="E13" s="131">
        <f>3123.171*1000/B13</f>
        <v>1134.0490196078431</v>
      </c>
      <c r="F13" s="132">
        <f>3123.171*1000/C13</f>
        <v>2038.623368146214</v>
      </c>
      <c r="G13" s="232"/>
      <c r="H13" s="424"/>
      <c r="I13" s="424"/>
      <c r="J13" s="96"/>
      <c r="K13" s="50"/>
      <c r="L13" s="50"/>
    </row>
    <row r="14" spans="1:12" s="23" customFormat="1" ht="12.75" x14ac:dyDescent="0.2">
      <c r="A14" s="43" t="s">
        <v>23</v>
      </c>
      <c r="B14" s="133">
        <f>SUM(B8:B9,B12)</f>
        <v>46602</v>
      </c>
      <c r="C14" s="133">
        <f>SUM(C8:C9,C12)</f>
        <v>34334</v>
      </c>
      <c r="D14" s="133">
        <f>SUM(D8:D9,D12)</f>
        <v>12268</v>
      </c>
      <c r="E14" s="134">
        <f>'A.2.1'!$C$7*1000/'A.2.15'!B14</f>
        <v>1436.3040935121937</v>
      </c>
      <c r="F14" s="135">
        <f>'A.2.1'!C7*1000/'A.2.15'!$C$14</f>
        <v>1949.5148647362746</v>
      </c>
      <c r="G14" s="232"/>
      <c r="H14" s="424"/>
      <c r="I14" s="424"/>
      <c r="J14" s="96"/>
      <c r="K14" s="50"/>
      <c r="L14" s="50"/>
    </row>
    <row r="15" spans="1:12" s="23" customFormat="1" ht="12.75" x14ac:dyDescent="0.2">
      <c r="A15" s="99"/>
      <c r="B15" s="29"/>
      <c r="C15" s="29"/>
      <c r="D15" s="29"/>
      <c r="E15" s="29"/>
      <c r="F15" s="29"/>
      <c r="G15" s="29"/>
      <c r="H15" s="29"/>
      <c r="I15" s="29"/>
      <c r="J15" s="99"/>
      <c r="K15" s="99"/>
      <c r="L15" s="218"/>
    </row>
    <row r="16" spans="1:12" x14ac:dyDescent="0.2">
      <c r="A16" s="41" t="s">
        <v>256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</row>
    <row r="17" spans="1:10" ht="12.75" x14ac:dyDescent="0.2">
      <c r="A17" s="14" t="s">
        <v>36</v>
      </c>
      <c r="B17" s="217"/>
      <c r="C17" s="217"/>
      <c r="D17" s="217"/>
      <c r="E17" s="217"/>
      <c r="F17" s="217"/>
      <c r="G17" s="217"/>
      <c r="H17" s="217"/>
      <c r="I17" s="217"/>
      <c r="J17" s="426"/>
    </row>
    <row r="18" spans="1:10" ht="12.75" x14ac:dyDescent="0.2">
      <c r="A18" s="52"/>
      <c r="B18" s="269"/>
      <c r="C18" s="269"/>
      <c r="D18" s="269"/>
      <c r="E18" s="236"/>
      <c r="F18" s="217"/>
      <c r="G18" s="236"/>
      <c r="H18" s="236"/>
      <c r="I18" s="236"/>
      <c r="J18" s="426"/>
    </row>
    <row r="19" spans="1:10" ht="12.75" x14ac:dyDescent="0.2">
      <c r="A19" s="387" t="s">
        <v>37</v>
      </c>
      <c r="B19" s="217"/>
      <c r="C19" s="217"/>
      <c r="D19" s="236"/>
      <c r="E19" s="236"/>
      <c r="F19" s="217"/>
      <c r="G19" s="236"/>
      <c r="H19" s="236"/>
      <c r="I19" s="236"/>
      <c r="J19" s="50"/>
    </row>
    <row r="20" spans="1:10" ht="12.75" x14ac:dyDescent="0.2">
      <c r="A20" s="217"/>
      <c r="B20" s="217"/>
      <c r="C20" s="217"/>
      <c r="D20" s="236"/>
      <c r="E20" s="236"/>
      <c r="F20" s="217"/>
      <c r="G20" s="236"/>
      <c r="H20" s="236"/>
      <c r="I20" s="236"/>
      <c r="J20" s="50"/>
    </row>
    <row r="21" spans="1:10" ht="12.75" x14ac:dyDescent="0.2">
      <c r="A21" s="410"/>
      <c r="B21" s="410"/>
      <c r="C21" s="410"/>
      <c r="D21" s="236"/>
      <c r="E21" s="269"/>
      <c r="F21" s="217"/>
      <c r="G21" s="236"/>
      <c r="H21" s="236"/>
      <c r="I21" s="236"/>
      <c r="J21" s="50"/>
    </row>
    <row r="22" spans="1:10" ht="12.75" x14ac:dyDescent="0.2">
      <c r="A22" s="410"/>
      <c r="B22" s="410"/>
      <c r="C22" s="269"/>
      <c r="D22" s="269"/>
      <c r="E22" s="217"/>
      <c r="F22" s="217"/>
      <c r="G22" s="236"/>
      <c r="H22" s="236"/>
      <c r="I22" s="236"/>
      <c r="J22" s="50"/>
    </row>
    <row r="23" spans="1:10" ht="12.75" x14ac:dyDescent="0.2">
      <c r="A23" s="410"/>
      <c r="B23" s="410"/>
      <c r="C23" s="217"/>
      <c r="D23" s="217"/>
      <c r="E23" s="217"/>
      <c r="F23" s="236"/>
      <c r="G23" s="236"/>
      <c r="H23" s="236"/>
      <c r="I23" s="236"/>
      <c r="J23" s="50"/>
    </row>
    <row r="24" spans="1:10" ht="12.75" x14ac:dyDescent="0.2">
      <c r="A24" s="389"/>
      <c r="B24" s="472"/>
      <c r="C24" s="472"/>
      <c r="D24" s="472"/>
      <c r="E24" s="472"/>
      <c r="F24" s="472"/>
      <c r="G24" s="389"/>
      <c r="H24" s="236"/>
      <c r="I24" s="236"/>
      <c r="J24" s="50"/>
    </row>
    <row r="25" spans="1:10" ht="12.75" x14ac:dyDescent="0.2">
      <c r="A25" s="389"/>
      <c r="B25" s="389"/>
      <c r="C25" s="389"/>
      <c r="D25" s="389"/>
      <c r="E25" s="472"/>
      <c r="F25" s="472"/>
      <c r="G25" s="389"/>
      <c r="H25" s="269"/>
      <c r="I25" s="269"/>
      <c r="J25" s="50"/>
    </row>
    <row r="26" spans="1:10" ht="12.75" x14ac:dyDescent="0.2">
      <c r="A26" s="410"/>
      <c r="B26" s="410"/>
      <c r="C26" s="217"/>
      <c r="D26" s="217"/>
      <c r="E26" s="217"/>
      <c r="F26" s="236"/>
      <c r="G26" s="217"/>
      <c r="H26" s="217"/>
      <c r="I26" s="217"/>
      <c r="J26" s="426"/>
    </row>
    <row r="27" spans="1:10" ht="12.75" x14ac:dyDescent="0.2">
      <c r="A27" s="410"/>
      <c r="B27" s="410"/>
      <c r="C27" s="217"/>
      <c r="D27" s="217"/>
      <c r="E27" s="217"/>
      <c r="F27" s="269"/>
      <c r="G27" s="217"/>
      <c r="H27" s="217"/>
      <c r="I27" s="217"/>
      <c r="J27" s="426"/>
    </row>
    <row r="28" spans="1:10" ht="12.75" x14ac:dyDescent="0.2">
      <c r="A28" s="410"/>
      <c r="B28" s="410"/>
      <c r="C28" s="217"/>
      <c r="D28" s="217"/>
      <c r="E28" s="217"/>
      <c r="F28" s="217"/>
      <c r="G28" s="217"/>
      <c r="H28" s="217"/>
      <c r="I28" s="217"/>
      <c r="J28" s="426"/>
    </row>
    <row r="29" spans="1:10" ht="12.75" x14ac:dyDescent="0.2">
      <c r="A29" s="410"/>
      <c r="B29" s="410"/>
      <c r="C29" s="217"/>
      <c r="D29" s="217"/>
      <c r="E29" s="217"/>
      <c r="F29" s="217"/>
      <c r="G29" s="217"/>
      <c r="H29" s="217"/>
      <c r="I29" s="217"/>
      <c r="J29" s="269"/>
    </row>
    <row r="30" spans="1:10" ht="12.75" x14ac:dyDescent="0.2">
      <c r="A30" s="410"/>
      <c r="B30" s="410"/>
      <c r="C30" s="217"/>
      <c r="D30" s="217"/>
      <c r="E30" s="217"/>
      <c r="F30" s="217"/>
      <c r="G30" s="217"/>
      <c r="H30" s="217"/>
      <c r="I30" s="217"/>
      <c r="J30" s="217"/>
    </row>
    <row r="31" spans="1:10" ht="12.75" x14ac:dyDescent="0.2">
      <c r="A31" s="410"/>
      <c r="B31" s="410"/>
      <c r="C31" s="217"/>
      <c r="D31" s="217"/>
      <c r="E31" s="217"/>
      <c r="F31" s="217"/>
      <c r="G31" s="217"/>
      <c r="H31" s="217"/>
      <c r="I31" s="217"/>
      <c r="J31" s="217"/>
    </row>
  </sheetData>
  <mergeCells count="6">
    <mergeCell ref="B6:D6"/>
    <mergeCell ref="E6:E7"/>
    <mergeCell ref="F6:F7"/>
    <mergeCell ref="B24:D24"/>
    <mergeCell ref="E24:E25"/>
    <mergeCell ref="F24:F25"/>
  </mergeCells>
  <phoneticPr fontId="0" type="noConversion"/>
  <hyperlinks>
    <hyperlink ref="A19" location="Innhold!A1" display="Innhold" xr:uid="{00000000-0004-0000-0F00-000000000000}"/>
  </hyperlink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C15:G17 G12 G13 G14 B14:C14 C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X51"/>
  <sheetViews>
    <sheetView showGridLines="0" zoomScaleNormal="100" workbookViewId="0">
      <selection activeCell="D12" sqref="D12"/>
    </sheetView>
  </sheetViews>
  <sheetFormatPr baseColWidth="10" defaultColWidth="11.42578125" defaultRowHeight="12.75" x14ac:dyDescent="0.2"/>
  <cols>
    <col min="1" max="1" width="1.7109375" style="8" customWidth="1"/>
    <col min="2" max="2" width="36.42578125" style="8" customWidth="1"/>
    <col min="3" max="3" width="11" style="8" customWidth="1"/>
    <col min="4" max="4" width="13.5703125" style="8" customWidth="1"/>
    <col min="5" max="5" width="18.140625" style="8" customWidth="1"/>
    <col min="6" max="6" width="18.7109375" style="8" customWidth="1"/>
    <col min="7" max="22" width="9.28515625" style="8" customWidth="1"/>
    <col min="23" max="16384" width="11.42578125" style="8"/>
  </cols>
  <sheetData>
    <row r="1" spans="1:50" x14ac:dyDescent="0.2">
      <c r="A1" s="293" t="s">
        <v>20</v>
      </c>
      <c r="B1" s="293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</row>
    <row r="2" spans="1:50" ht="18" x14ac:dyDescent="0.25">
      <c r="A2" s="371" t="s">
        <v>21</v>
      </c>
      <c r="B2" s="7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</row>
    <row r="3" spans="1:50" ht="15.75" x14ac:dyDescent="0.25">
      <c r="A3" s="292" t="s">
        <v>22</v>
      </c>
      <c r="B3" s="292"/>
      <c r="C3" s="292"/>
      <c r="D3" s="292"/>
      <c r="E3" s="292"/>
      <c r="F3" s="292"/>
      <c r="G3" s="360"/>
      <c r="H3" s="95"/>
      <c r="I3" s="96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</row>
    <row r="5" spans="1:50" ht="14.25" x14ac:dyDescent="0.2">
      <c r="A5" s="64"/>
      <c r="B5" s="46"/>
      <c r="C5" s="31" t="s">
        <v>23</v>
      </c>
      <c r="D5" s="34" t="s">
        <v>24</v>
      </c>
      <c r="E5" s="31" t="s">
        <v>25</v>
      </c>
      <c r="F5" s="61" t="s">
        <v>26</v>
      </c>
      <c r="G5" s="96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</row>
    <row r="6" spans="1:50" ht="14.25" x14ac:dyDescent="0.2">
      <c r="A6" s="60" t="s">
        <v>27</v>
      </c>
      <c r="B6" s="45"/>
      <c r="C6" s="33"/>
      <c r="D6" s="363"/>
      <c r="E6" s="33"/>
      <c r="F6" s="372" t="s">
        <v>28</v>
      </c>
      <c r="G6" s="96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</row>
    <row r="7" spans="1:50" x14ac:dyDescent="0.2">
      <c r="A7" s="65" t="s">
        <v>29</v>
      </c>
      <c r="B7" s="44"/>
      <c r="C7" s="392">
        <f>SUM(D7:F7)</f>
        <v>66934.643365855256</v>
      </c>
      <c r="D7" s="392">
        <f>SUM(D9:D10)</f>
        <v>30546.400000000001</v>
      </c>
      <c r="E7" s="392">
        <f>SUM(E9:E10)</f>
        <v>13686.3</v>
      </c>
      <c r="F7" s="392">
        <f>SUM(F9:F10)</f>
        <v>22701.943365855255</v>
      </c>
      <c r="G7" s="98"/>
      <c r="H7" s="11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</row>
    <row r="8" spans="1:50" x14ac:dyDescent="0.2">
      <c r="A8" s="393"/>
      <c r="B8" s="124" t="s">
        <v>30</v>
      </c>
      <c r="C8" s="394"/>
      <c r="D8" s="395"/>
      <c r="E8" s="394"/>
      <c r="F8" s="396"/>
      <c r="G8" s="98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</row>
    <row r="9" spans="1:50" x14ac:dyDescent="0.2">
      <c r="A9" s="55"/>
      <c r="B9" s="124" t="s">
        <v>31</v>
      </c>
      <c r="C9" s="394">
        <f>SUM(D9:F9)</f>
        <v>43344.043365855257</v>
      </c>
      <c r="D9" s="240">
        <v>20375.900000000001</v>
      </c>
      <c r="E9" s="394">
        <v>8935.5</v>
      </c>
      <c r="F9" s="396">
        <v>14032.643365855256</v>
      </c>
      <c r="G9" s="227"/>
      <c r="H9" s="11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</row>
    <row r="10" spans="1:50" x14ac:dyDescent="0.2">
      <c r="A10" s="55"/>
      <c r="B10" s="124" t="s">
        <v>32</v>
      </c>
      <c r="C10" s="394">
        <f>SUM(D10:F10)</f>
        <v>23590.6</v>
      </c>
      <c r="D10" s="240">
        <v>10170.5</v>
      </c>
      <c r="E10" s="394">
        <v>4750.8</v>
      </c>
      <c r="F10" s="396">
        <v>8669.2999999999993</v>
      </c>
      <c r="G10" s="98"/>
      <c r="H10" s="11"/>
      <c r="I10" s="96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</row>
    <row r="11" spans="1:50" ht="16.5" customHeight="1" x14ac:dyDescent="0.2">
      <c r="A11" s="55" t="s">
        <v>33</v>
      </c>
      <c r="B11" s="42"/>
      <c r="C11" s="396">
        <f>SUM(D11:F11)</f>
        <v>5842.5</v>
      </c>
      <c r="D11" s="397">
        <f>SUM(D13:D14)</f>
        <v>2201.8000000000002</v>
      </c>
      <c r="E11" s="396">
        <f>SUM(E13:E14)</f>
        <v>1141.5999999999999</v>
      </c>
      <c r="F11" s="396">
        <f>SUM(F13:F14)</f>
        <v>2499.1</v>
      </c>
      <c r="G11" s="96"/>
      <c r="H11" s="11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</row>
    <row r="12" spans="1:50" x14ac:dyDescent="0.2">
      <c r="A12" s="393"/>
      <c r="B12" s="124" t="s">
        <v>30</v>
      </c>
      <c r="C12" s="394"/>
      <c r="D12" s="395"/>
      <c r="E12" s="394"/>
      <c r="F12" s="396"/>
      <c r="G12" s="98"/>
      <c r="H12" s="11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</row>
    <row r="13" spans="1:50" x14ac:dyDescent="0.2">
      <c r="A13" s="55"/>
      <c r="B13" s="398" t="s">
        <v>34</v>
      </c>
      <c r="C13" s="394">
        <f>SUM(D13:F13)</f>
        <v>2766.2000000000003</v>
      </c>
      <c r="D13" s="262">
        <v>1711.2</v>
      </c>
      <c r="E13" s="394">
        <v>351.6</v>
      </c>
      <c r="F13" s="396">
        <v>703.4</v>
      </c>
      <c r="G13" s="96"/>
      <c r="H13" s="11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</row>
    <row r="14" spans="1:50" x14ac:dyDescent="0.2">
      <c r="A14" s="55"/>
      <c r="B14" s="124" t="s">
        <v>35</v>
      </c>
      <c r="C14" s="394">
        <f>SUM(D14:F14)</f>
        <v>3076.3</v>
      </c>
      <c r="D14" s="262">
        <v>490.6</v>
      </c>
      <c r="E14" s="394">
        <v>790</v>
      </c>
      <c r="F14" s="396">
        <v>1795.7</v>
      </c>
      <c r="G14" s="98"/>
      <c r="H14" s="11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</row>
    <row r="15" spans="1:50" s="12" customFormat="1" x14ac:dyDescent="0.2">
      <c r="A15" s="369" t="s">
        <v>23</v>
      </c>
      <c r="B15" s="43"/>
      <c r="C15" s="238">
        <f>SUM(C7,C11)</f>
        <v>72777.143365855256</v>
      </c>
      <c r="D15" s="244">
        <f>SUM(D7,D11)</f>
        <v>32748.2</v>
      </c>
      <c r="E15" s="238">
        <f>SUM(E7,E11)</f>
        <v>14827.9</v>
      </c>
      <c r="F15" s="237">
        <f>SUM(F7,F11)</f>
        <v>25201.043365855254</v>
      </c>
      <c r="G15" s="96"/>
      <c r="H15" s="11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</row>
    <row r="16" spans="1:50" s="12" customFormat="1" x14ac:dyDescent="0.2">
      <c r="A16" s="369"/>
      <c r="B16" s="369"/>
      <c r="C16" s="220"/>
      <c r="D16" s="220"/>
      <c r="E16" s="220"/>
      <c r="F16" s="220"/>
      <c r="G16" s="96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</row>
    <row r="17" spans="1:8" x14ac:dyDescent="0.2">
      <c r="A17" s="14" t="s">
        <v>36</v>
      </c>
      <c r="B17" s="1"/>
      <c r="C17" s="243"/>
      <c r="D17" s="243"/>
      <c r="E17" s="243"/>
      <c r="F17" s="243"/>
      <c r="G17" s="243"/>
      <c r="H17" s="95"/>
    </row>
    <row r="18" spans="1:8" x14ac:dyDescent="0.2">
      <c r="A18" s="95"/>
      <c r="B18" s="14"/>
      <c r="C18" s="15"/>
      <c r="D18" s="15"/>
      <c r="E18" s="96"/>
      <c r="F18" s="96"/>
      <c r="G18" s="96"/>
      <c r="H18" s="96"/>
    </row>
    <row r="19" spans="1:8" x14ac:dyDescent="0.2">
      <c r="A19" s="387" t="s">
        <v>37</v>
      </c>
      <c r="B19" s="14"/>
      <c r="C19" s="105"/>
      <c r="D19" s="105"/>
      <c r="E19" s="96"/>
      <c r="F19" s="96"/>
      <c r="G19" s="96"/>
      <c r="H19" s="96"/>
    </row>
    <row r="20" spans="1:8" ht="15" x14ac:dyDescent="0.25">
      <c r="A20" s="14"/>
      <c r="B20" s="399"/>
      <c r="C20" s="295"/>
      <c r="D20" s="95"/>
      <c r="E20" s="225"/>
      <c r="F20" s="248"/>
      <c r="G20" s="96"/>
      <c r="H20" s="96"/>
    </row>
    <row r="21" spans="1:8" ht="15" x14ac:dyDescent="0.25">
      <c r="A21" s="13"/>
      <c r="B21" s="399"/>
      <c r="C21" s="290"/>
      <c r="D21" s="290"/>
      <c r="E21" s="290"/>
      <c r="F21" s="290"/>
      <c r="G21" s="96"/>
      <c r="H21" s="96"/>
    </row>
    <row r="22" spans="1:8" x14ac:dyDescent="0.2">
      <c r="A22" s="13"/>
      <c r="B22" s="359"/>
      <c r="C22" s="228"/>
      <c r="D22" s="228"/>
      <c r="E22" s="228"/>
      <c r="F22" s="96"/>
      <c r="G22" s="96"/>
      <c r="H22" s="96"/>
    </row>
    <row r="23" spans="1:8" x14ac:dyDescent="0.2">
      <c r="A23" s="16"/>
      <c r="B23" s="359"/>
      <c r="C23" s="228"/>
      <c r="D23" s="228"/>
      <c r="E23" s="228"/>
      <c r="F23" s="96"/>
      <c r="G23" s="96"/>
      <c r="H23" s="96"/>
    </row>
    <row r="24" spans="1:8" ht="15" x14ac:dyDescent="0.25">
      <c r="A24" s="95"/>
      <c r="B24" s="399"/>
      <c r="C24" s="228"/>
      <c r="D24" s="228"/>
      <c r="E24" s="228"/>
      <c r="F24" s="228"/>
      <c r="G24" s="228"/>
      <c r="H24" s="96"/>
    </row>
    <row r="25" spans="1:8" ht="15" x14ac:dyDescent="0.25">
      <c r="A25" s="16"/>
      <c r="B25" s="399"/>
      <c r="C25" s="228"/>
      <c r="D25" s="228"/>
      <c r="E25" s="228"/>
      <c r="F25" s="228"/>
      <c r="G25" s="228"/>
      <c r="H25" s="96"/>
    </row>
    <row r="26" spans="1:8" x14ac:dyDescent="0.2">
      <c r="A26" s="95"/>
      <c r="B26" s="359"/>
      <c r="C26" s="228"/>
      <c r="D26" s="228"/>
      <c r="E26" s="228"/>
      <c r="F26" s="228"/>
      <c r="G26" s="228"/>
      <c r="H26" s="96"/>
    </row>
    <row r="27" spans="1:8" x14ac:dyDescent="0.2">
      <c r="A27" s="16"/>
      <c r="B27" s="359"/>
      <c r="C27" s="359"/>
      <c r="D27" s="359"/>
      <c r="E27" s="359"/>
      <c r="F27" s="359"/>
      <c r="G27" s="359"/>
      <c r="H27" s="95"/>
    </row>
    <row r="28" spans="1:8" ht="15" x14ac:dyDescent="0.25">
      <c r="A28" s="95"/>
      <c r="B28" s="359"/>
      <c r="C28" s="359"/>
      <c r="D28" s="359"/>
      <c r="E28" s="359"/>
      <c r="F28" s="399"/>
      <c r="G28" s="399"/>
      <c r="H28" s="95"/>
    </row>
    <row r="29" spans="1:8" ht="15" x14ac:dyDescent="0.25">
      <c r="A29" s="17"/>
      <c r="B29" s="399"/>
      <c r="C29" s="399"/>
      <c r="D29" s="399"/>
      <c r="E29" s="399"/>
      <c r="F29" s="400"/>
      <c r="G29" s="400"/>
      <c r="H29" s="95"/>
    </row>
    <row r="30" spans="1:8" ht="15" x14ac:dyDescent="0.25">
      <c r="A30" s="96"/>
      <c r="B30" s="359"/>
      <c r="C30" s="359"/>
      <c r="D30" s="359"/>
      <c r="E30" s="399"/>
      <c r="F30" s="400"/>
      <c r="G30" s="400"/>
      <c r="H30" s="95"/>
    </row>
    <row r="31" spans="1:8" ht="15" x14ac:dyDescent="0.25">
      <c r="A31" s="96"/>
      <c r="B31" s="359"/>
      <c r="C31" s="359"/>
      <c r="D31" s="359"/>
      <c r="E31" s="399"/>
      <c r="F31" s="400"/>
      <c r="G31" s="400"/>
      <c r="H31" s="95"/>
    </row>
    <row r="32" spans="1:8" ht="15" x14ac:dyDescent="0.25">
      <c r="A32" s="96"/>
      <c r="B32" s="359"/>
      <c r="C32" s="359"/>
      <c r="D32" s="359"/>
      <c r="E32" s="399"/>
      <c r="F32" s="400"/>
      <c r="G32" s="400"/>
      <c r="H32" s="95"/>
    </row>
    <row r="33" spans="1:13" ht="15" x14ac:dyDescent="0.25">
      <c r="A33" s="96"/>
      <c r="B33" s="359"/>
      <c r="C33" s="359"/>
      <c r="D33" s="359"/>
      <c r="E33" s="399"/>
      <c r="F33" s="400"/>
      <c r="G33" s="400"/>
      <c r="H33" s="95"/>
      <c r="I33" s="95"/>
      <c r="J33" s="95"/>
      <c r="K33" s="95"/>
      <c r="L33" s="95"/>
      <c r="M33" s="95"/>
    </row>
    <row r="34" spans="1:13" ht="15" x14ac:dyDescent="0.25">
      <c r="A34" s="95"/>
      <c r="B34" s="359"/>
      <c r="C34" s="359"/>
      <c r="D34" s="359"/>
      <c r="E34" s="399"/>
      <c r="F34" s="400"/>
      <c r="G34" s="400"/>
      <c r="H34" s="95"/>
      <c r="I34" s="95"/>
      <c r="J34" s="95"/>
      <c r="K34" s="95"/>
      <c r="L34" s="95"/>
      <c r="M34" s="95"/>
    </row>
    <row r="35" spans="1:13" ht="15" x14ac:dyDescent="0.25">
      <c r="A35" s="95"/>
      <c r="B35" s="359"/>
      <c r="C35" s="359"/>
      <c r="D35" s="399"/>
      <c r="E35" s="399"/>
      <c r="F35" s="141"/>
      <c r="G35" s="141"/>
      <c r="H35" s="95"/>
      <c r="I35" s="95"/>
      <c r="J35" s="95"/>
      <c r="K35" s="95"/>
      <c r="L35" s="95"/>
      <c r="M35" s="95"/>
    </row>
    <row r="36" spans="1:13" ht="15" x14ac:dyDescent="0.25">
      <c r="A36" s="95"/>
      <c r="B36" s="359"/>
      <c r="C36" s="359"/>
      <c r="D36" s="359"/>
      <c r="E36" s="399"/>
      <c r="F36" s="141"/>
      <c r="G36" s="141"/>
      <c r="H36" s="95"/>
      <c r="I36" s="95"/>
      <c r="J36" s="95"/>
      <c r="K36" s="95"/>
      <c r="L36" s="95"/>
      <c r="M36" s="95"/>
    </row>
    <row r="37" spans="1:13" ht="15" x14ac:dyDescent="0.25">
      <c r="A37" s="95"/>
      <c r="B37" s="359"/>
      <c r="C37" s="359"/>
      <c r="D37" s="359"/>
      <c r="E37" s="399"/>
      <c r="F37" s="141"/>
      <c r="G37" s="141"/>
      <c r="H37" s="95"/>
      <c r="I37" s="95"/>
      <c r="J37" s="95"/>
      <c r="K37" s="95"/>
      <c r="L37" s="95"/>
      <c r="M37" s="95"/>
    </row>
    <row r="38" spans="1:13" ht="15" x14ac:dyDescent="0.25">
      <c r="A38" s="95"/>
      <c r="B38" s="359"/>
      <c r="C38" s="359"/>
      <c r="D38" s="359"/>
      <c r="E38" s="399"/>
      <c r="F38" s="141"/>
      <c r="G38" s="141"/>
      <c r="H38" s="95"/>
      <c r="I38" s="95"/>
      <c r="J38" s="95"/>
      <c r="K38" s="95"/>
      <c r="L38" s="95"/>
      <c r="M38" s="95"/>
    </row>
    <row r="39" spans="1:13" ht="15" x14ac:dyDescent="0.25">
      <c r="A39" s="95"/>
      <c r="B39" s="359"/>
      <c r="C39" s="359"/>
      <c r="D39" s="359"/>
      <c r="E39" s="399"/>
      <c r="F39" s="141"/>
      <c r="G39" s="141"/>
      <c r="H39" s="95"/>
      <c r="I39" s="95"/>
      <c r="J39" s="95"/>
      <c r="K39" s="95"/>
      <c r="L39" s="95"/>
      <c r="M39" s="95"/>
    </row>
    <row r="40" spans="1:13" ht="15" x14ac:dyDescent="0.25">
      <c r="A40" s="95"/>
      <c r="B40" s="359"/>
      <c r="C40" s="359"/>
      <c r="D40" s="359"/>
      <c r="E40" s="399"/>
      <c r="F40" s="141"/>
      <c r="G40" s="141"/>
      <c r="H40" s="95"/>
      <c r="I40" s="95"/>
      <c r="J40" s="95"/>
      <c r="K40" s="95"/>
      <c r="L40" s="95"/>
      <c r="M40" s="95"/>
    </row>
    <row r="41" spans="1:13" ht="15" x14ac:dyDescent="0.25">
      <c r="A41" s="95"/>
      <c r="B41" s="359"/>
      <c r="C41" s="359"/>
      <c r="D41" s="359"/>
      <c r="E41" s="399"/>
      <c r="F41" s="141"/>
      <c r="G41" s="141"/>
      <c r="H41" s="95"/>
      <c r="I41" s="95"/>
      <c r="J41" s="95"/>
      <c r="K41" s="95"/>
      <c r="L41" s="95"/>
      <c r="M41" s="95"/>
    </row>
    <row r="42" spans="1:13" x14ac:dyDescent="0.2">
      <c r="A42" s="95"/>
      <c r="B42" s="359"/>
      <c r="C42" s="359"/>
      <c r="D42" s="359"/>
      <c r="E42" s="359"/>
      <c r="F42" s="359"/>
      <c r="G42" s="359"/>
      <c r="H42" s="95"/>
      <c r="I42" s="95"/>
      <c r="J42" s="95"/>
      <c r="K42" s="95"/>
      <c r="L42" s="95"/>
      <c r="M42" s="95"/>
    </row>
    <row r="43" spans="1:13" x14ac:dyDescent="0.2">
      <c r="A43" s="95"/>
      <c r="B43" s="359"/>
      <c r="C43" s="359"/>
      <c r="D43" s="359"/>
      <c r="E43" s="359"/>
      <c r="F43" s="359"/>
      <c r="G43" s="359"/>
      <c r="H43" s="95"/>
      <c r="I43" s="95"/>
      <c r="J43" s="95"/>
      <c r="K43" s="95"/>
      <c r="L43" s="95"/>
      <c r="M43" s="95"/>
    </row>
    <row r="44" spans="1:13" ht="15" x14ac:dyDescent="0.25">
      <c r="A44" s="95"/>
      <c r="B44" s="399"/>
      <c r="C44" s="359"/>
      <c r="D44" s="359"/>
      <c r="E44" s="359"/>
      <c r="F44" s="359"/>
      <c r="G44" s="359"/>
      <c r="H44" s="95"/>
      <c r="I44" s="95"/>
      <c r="J44" s="95"/>
      <c r="K44" s="95"/>
      <c r="L44" s="95"/>
      <c r="M44" s="95"/>
    </row>
    <row r="45" spans="1:13" ht="15" x14ac:dyDescent="0.25">
      <c r="A45" s="95"/>
      <c r="B45" s="399"/>
      <c r="C45" s="359"/>
      <c r="D45" s="359"/>
      <c r="E45" s="359"/>
      <c r="F45" s="359"/>
      <c r="G45" s="359"/>
      <c r="H45" s="95"/>
      <c r="I45" s="95"/>
      <c r="J45" s="95"/>
      <c r="K45" s="95"/>
      <c r="L45" s="95"/>
      <c r="M45" s="95"/>
    </row>
    <row r="46" spans="1:13" ht="15" x14ac:dyDescent="0.25">
      <c r="A46" s="95"/>
      <c r="B46" s="399"/>
      <c r="C46" s="359"/>
      <c r="D46" s="359"/>
      <c r="E46" s="359"/>
      <c r="F46" s="359"/>
      <c r="G46" s="359"/>
      <c r="H46" s="95"/>
      <c r="I46" s="95"/>
      <c r="J46" s="95"/>
      <c r="K46" s="95"/>
      <c r="L46" s="359"/>
      <c r="M46" s="359"/>
    </row>
    <row r="47" spans="1:13" ht="15" x14ac:dyDescent="0.25">
      <c r="A47" s="95"/>
      <c r="B47" s="399"/>
      <c r="C47" s="359"/>
      <c r="D47" s="359"/>
      <c r="E47" s="359"/>
      <c r="F47" s="359"/>
      <c r="G47" s="359"/>
      <c r="H47" s="95"/>
      <c r="I47" s="95"/>
      <c r="J47" s="95"/>
      <c r="K47" s="95"/>
      <c r="L47" s="95"/>
      <c r="M47" s="95"/>
    </row>
    <row r="48" spans="1:13" ht="15" x14ac:dyDescent="0.25">
      <c r="A48" s="95"/>
      <c r="B48" s="399"/>
      <c r="C48" s="359"/>
      <c r="D48" s="359"/>
      <c r="E48" s="359"/>
      <c r="F48" s="359"/>
      <c r="G48" s="359"/>
      <c r="H48" s="95"/>
      <c r="I48" s="95"/>
      <c r="J48" s="95"/>
      <c r="K48" s="95"/>
      <c r="L48" s="95"/>
      <c r="M48" s="95"/>
    </row>
    <row r="49" spans="2:7" ht="15" x14ac:dyDescent="0.25">
      <c r="B49" s="399"/>
      <c r="C49" s="359"/>
      <c r="D49" s="359"/>
      <c r="E49" s="359"/>
      <c r="F49" s="359"/>
      <c r="G49" s="359"/>
    </row>
    <row r="50" spans="2:7" ht="15" x14ac:dyDescent="0.25">
      <c r="B50" s="399"/>
      <c r="C50" s="359"/>
      <c r="D50" s="359"/>
      <c r="E50" s="359"/>
      <c r="F50" s="359"/>
      <c r="G50" s="359"/>
    </row>
    <row r="51" spans="2:7" ht="15" x14ac:dyDescent="0.25">
      <c r="B51" s="399"/>
      <c r="C51" s="359"/>
      <c r="D51" s="359"/>
      <c r="E51" s="359"/>
      <c r="F51" s="359"/>
      <c r="G51" s="359"/>
    </row>
  </sheetData>
  <phoneticPr fontId="0" type="noConversion"/>
  <hyperlinks>
    <hyperlink ref="A19" location="Innhold!A1" display="Innhold" xr:uid="{00000000-0004-0000-0100-000000000000}"/>
  </hyperlinks>
  <pageMargins left="0.48" right="0.28000000000000003" top="0.984251969" bottom="0.984251969" header="0.5" footer="0.5"/>
  <pageSetup paperSize="9" orientation="landscape" r:id="rId1"/>
  <headerFooter alignWithMargins="0"/>
  <ignoredErrors>
    <ignoredError sqref="D7:E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W48"/>
  <sheetViews>
    <sheetView showGridLines="0" zoomScaleNormal="100" workbookViewId="0">
      <selection activeCell="C13" sqref="C13"/>
    </sheetView>
  </sheetViews>
  <sheetFormatPr baseColWidth="10" defaultColWidth="11.42578125" defaultRowHeight="12.75" x14ac:dyDescent="0.2"/>
  <cols>
    <col min="1" max="1" width="3.140625" style="95" customWidth="1"/>
    <col min="2" max="2" width="33.28515625" style="95" customWidth="1"/>
    <col min="3" max="5" width="10.5703125" style="95" customWidth="1"/>
    <col min="6" max="6" width="13.85546875" style="95" customWidth="1"/>
    <col min="7" max="7" width="10.5703125" style="95" customWidth="1"/>
    <col min="8" max="8" width="12.140625" style="95" customWidth="1"/>
    <col min="9" max="9" width="14.28515625" style="95" bestFit="1" customWidth="1"/>
    <col min="10" max="10" width="13" style="95" customWidth="1"/>
    <col min="11" max="11" width="10.5703125" style="95" customWidth="1"/>
    <col min="12" max="12" width="13.28515625" style="95" customWidth="1"/>
    <col min="13" max="18" width="9.28515625" style="95" customWidth="1"/>
    <col min="19" max="19" width="23.5703125" style="95" customWidth="1"/>
    <col min="20" max="20" width="9.28515625" style="95" customWidth="1"/>
    <col min="21" max="21" width="12.140625" style="95" customWidth="1"/>
    <col min="22" max="22" width="9.28515625" style="95" customWidth="1"/>
    <col min="23" max="16384" width="11.42578125" style="95"/>
  </cols>
  <sheetData>
    <row r="1" spans="1:23" x14ac:dyDescent="0.2">
      <c r="A1" s="370" t="s">
        <v>38</v>
      </c>
    </row>
    <row r="2" spans="1:23" ht="18" x14ac:dyDescent="0.25">
      <c r="A2" s="371" t="s">
        <v>39</v>
      </c>
      <c r="B2" s="371"/>
    </row>
    <row r="3" spans="1:23" ht="15.75" x14ac:dyDescent="0.25">
      <c r="A3" s="20" t="s">
        <v>40</v>
      </c>
      <c r="B3" s="20"/>
      <c r="C3" s="21"/>
      <c r="D3" s="21"/>
      <c r="E3" s="21"/>
      <c r="F3" s="21"/>
      <c r="G3" s="21"/>
      <c r="I3" s="96"/>
    </row>
    <row r="4" spans="1:23" x14ac:dyDescent="0.2">
      <c r="B4" s="97"/>
      <c r="M4" s="96"/>
      <c r="N4" s="96"/>
      <c r="O4" s="96"/>
      <c r="P4" s="96"/>
      <c r="Q4" s="96"/>
      <c r="R4" s="96"/>
      <c r="S4" s="96"/>
      <c r="T4" s="96"/>
    </row>
    <row r="5" spans="1:23" ht="18.75" customHeight="1" x14ac:dyDescent="0.2">
      <c r="A5" s="66"/>
      <c r="B5" s="90"/>
      <c r="C5" s="86"/>
      <c r="D5" s="434" t="s">
        <v>24</v>
      </c>
      <c r="E5" s="434"/>
      <c r="F5" s="435"/>
      <c r="G5" s="436" t="s">
        <v>41</v>
      </c>
      <c r="H5" s="437"/>
      <c r="I5" s="438"/>
      <c r="J5" s="86"/>
      <c r="K5" s="439" t="s">
        <v>42</v>
      </c>
      <c r="L5" s="440"/>
      <c r="M5" s="96"/>
      <c r="N5" s="96"/>
      <c r="O5" s="96"/>
      <c r="P5" s="96"/>
      <c r="Q5" s="96"/>
      <c r="R5" s="96"/>
      <c r="S5" s="96"/>
      <c r="T5" s="96"/>
    </row>
    <row r="6" spans="1:23" ht="14.25" customHeight="1" x14ac:dyDescent="0.2">
      <c r="A6" s="67"/>
      <c r="B6" s="91"/>
      <c r="C6" s="87" t="s">
        <v>23</v>
      </c>
      <c r="D6" s="366" t="s">
        <v>23</v>
      </c>
      <c r="E6" s="32" t="s">
        <v>43</v>
      </c>
      <c r="F6" s="366" t="s">
        <v>44</v>
      </c>
      <c r="G6" s="366" t="s">
        <v>23</v>
      </c>
      <c r="H6" s="32" t="s">
        <v>45</v>
      </c>
      <c r="I6" s="32" t="s">
        <v>46</v>
      </c>
      <c r="J6" s="32" t="s">
        <v>47</v>
      </c>
      <c r="K6" s="32" t="s">
        <v>23</v>
      </c>
      <c r="L6" s="62" t="s">
        <v>48</v>
      </c>
      <c r="M6" s="96"/>
      <c r="N6" s="96"/>
      <c r="O6" s="96"/>
      <c r="P6" s="96"/>
      <c r="Q6" s="359"/>
      <c r="R6" s="359"/>
      <c r="S6" s="359"/>
      <c r="T6" s="359"/>
      <c r="U6" s="359"/>
      <c r="V6" s="359"/>
      <c r="W6" s="359"/>
    </row>
    <row r="7" spans="1:23" ht="14.25" customHeight="1" x14ac:dyDescent="0.2">
      <c r="A7" s="68"/>
      <c r="B7" s="92"/>
      <c r="C7" s="88"/>
      <c r="D7" s="366"/>
      <c r="E7" s="32" t="s">
        <v>49</v>
      </c>
      <c r="F7" s="366"/>
      <c r="G7" s="366"/>
      <c r="H7" s="32" t="s">
        <v>50</v>
      </c>
      <c r="I7" s="32"/>
      <c r="J7" s="32"/>
      <c r="K7" s="32"/>
      <c r="L7" s="62" t="s">
        <v>51</v>
      </c>
      <c r="M7" s="96"/>
      <c r="N7" s="96"/>
      <c r="O7" s="96"/>
      <c r="P7" s="96"/>
      <c r="Q7" s="359"/>
      <c r="R7" s="359"/>
      <c r="S7" s="359"/>
      <c r="T7" s="359"/>
      <c r="U7" s="359"/>
      <c r="V7" s="359"/>
      <c r="W7" s="359"/>
    </row>
    <row r="8" spans="1:23" ht="18.75" customHeight="1" x14ac:dyDescent="0.2">
      <c r="A8" s="47" t="s">
        <v>52</v>
      </c>
      <c r="B8" s="93"/>
      <c r="C8" s="89"/>
      <c r="D8" s="363"/>
      <c r="E8" s="33" t="s">
        <v>53</v>
      </c>
      <c r="F8" s="363"/>
      <c r="G8" s="363"/>
      <c r="H8" s="33" t="s">
        <v>54</v>
      </c>
      <c r="I8" s="33"/>
      <c r="J8" s="363"/>
      <c r="K8" s="33"/>
      <c r="L8" s="63"/>
      <c r="M8" s="96"/>
      <c r="N8" s="96"/>
      <c r="O8" s="96"/>
      <c r="P8" s="96"/>
      <c r="Q8" s="359"/>
      <c r="R8" s="359"/>
      <c r="S8" s="359"/>
      <c r="T8" s="359"/>
      <c r="U8" s="359"/>
      <c r="V8" s="359"/>
      <c r="W8" s="359"/>
    </row>
    <row r="9" spans="1:23" x14ac:dyDescent="0.2">
      <c r="A9" s="42" t="s">
        <v>24</v>
      </c>
      <c r="B9" s="94"/>
      <c r="C9" s="401">
        <f>SUM(D9,G9,J9,K9)</f>
        <v>32749</v>
      </c>
      <c r="D9" s="231">
        <f>SUM(E9:F9)</f>
        <v>25572</v>
      </c>
      <c r="E9" s="322">
        <v>25572</v>
      </c>
      <c r="F9" s="322" t="s">
        <v>55</v>
      </c>
      <c r="G9" s="231">
        <f>SUM(H9:I9)</f>
        <v>1312</v>
      </c>
      <c r="H9" s="322">
        <v>626</v>
      </c>
      <c r="I9" s="322">
        <v>686</v>
      </c>
      <c r="J9" s="231">
        <v>1993</v>
      </c>
      <c r="K9" s="231">
        <v>3872</v>
      </c>
      <c r="L9" s="241">
        <v>236</v>
      </c>
      <c r="M9" s="98"/>
      <c r="N9" s="98"/>
      <c r="O9" s="15"/>
      <c r="P9" s="96"/>
      <c r="Q9" s="359"/>
      <c r="R9" s="359"/>
      <c r="S9" s="359"/>
      <c r="T9" s="359"/>
      <c r="U9" s="359"/>
      <c r="V9" s="359"/>
      <c r="W9" s="359"/>
    </row>
    <row r="10" spans="1:23" x14ac:dyDescent="0.2">
      <c r="A10" s="42" t="s">
        <v>25</v>
      </c>
      <c r="B10" s="94"/>
      <c r="C10" s="401">
        <f>SUM(D10,G10,J10,K10)</f>
        <v>14827.9</v>
      </c>
      <c r="D10" s="27">
        <f>SUM(E10:F10)</f>
        <v>2338.9</v>
      </c>
      <c r="E10" s="27">
        <f>SUM(E11:E14)</f>
        <v>1967.5</v>
      </c>
      <c r="F10" s="27">
        <f>SUM(F11:F14)</f>
        <v>371.4</v>
      </c>
      <c r="G10" s="27">
        <f>SUM(G11:G14)</f>
        <v>10748.9</v>
      </c>
      <c r="H10" s="27">
        <f>SUM(H11:H14)</f>
        <v>7088.7</v>
      </c>
      <c r="I10" s="27">
        <f>SUM(I11:I14)</f>
        <v>3660.2</v>
      </c>
      <c r="J10" s="27">
        <f t="shared" ref="J10:L10" si="0">SUM(J11:J14)</f>
        <v>422.9</v>
      </c>
      <c r="K10" s="27">
        <f t="shared" si="0"/>
        <v>1317.2</v>
      </c>
      <c r="L10" s="70">
        <f t="shared" si="0"/>
        <v>431.3</v>
      </c>
      <c r="M10" s="98"/>
      <c r="N10" s="98"/>
      <c r="O10" s="96"/>
      <c r="P10" s="96"/>
      <c r="Q10" s="359"/>
      <c r="R10" s="359"/>
      <c r="S10" s="359"/>
      <c r="T10" s="359"/>
      <c r="U10" s="359"/>
      <c r="V10" s="359"/>
      <c r="W10" s="359"/>
    </row>
    <row r="11" spans="1:23" x14ac:dyDescent="0.2">
      <c r="A11" s="55"/>
      <c r="B11" s="176" t="s">
        <v>56</v>
      </c>
      <c r="C11" s="401">
        <f t="shared" ref="C11:C14" si="1">SUM(D11,G11,J11,K11)</f>
        <v>4744.8999999999996</v>
      </c>
      <c r="D11" s="401">
        <f>SUM(E11:F11)</f>
        <v>1628.1</v>
      </c>
      <c r="E11" s="401">
        <v>1330.7</v>
      </c>
      <c r="F11" s="401">
        <v>297.39999999999998</v>
      </c>
      <c r="G11" s="401">
        <f>SUM(H11:I11)</f>
        <v>2415.6</v>
      </c>
      <c r="H11" s="401">
        <v>789.8</v>
      </c>
      <c r="I11" s="401">
        <v>1625.8</v>
      </c>
      <c r="J11" s="401">
        <v>123.2</v>
      </c>
      <c r="K11" s="401">
        <v>578</v>
      </c>
      <c r="L11" s="402">
        <v>218</v>
      </c>
      <c r="M11" s="98"/>
      <c r="N11" s="98"/>
      <c r="O11" s="96"/>
      <c r="P11" s="96"/>
      <c r="Q11" s="359"/>
      <c r="R11" s="359"/>
      <c r="S11" s="359"/>
      <c r="T11" s="359"/>
      <c r="U11" s="359"/>
      <c r="V11" s="359"/>
      <c r="W11" s="359"/>
    </row>
    <row r="12" spans="1:23" x14ac:dyDescent="0.2">
      <c r="A12" s="55"/>
      <c r="B12" s="175" t="s">
        <v>57</v>
      </c>
      <c r="C12" s="401"/>
      <c r="D12" s="401"/>
      <c r="E12" s="401"/>
      <c r="F12" s="401"/>
      <c r="G12" s="401"/>
      <c r="H12" s="401"/>
      <c r="I12" s="401"/>
      <c r="J12" s="401"/>
      <c r="K12" s="401"/>
      <c r="L12" s="402"/>
      <c r="M12" s="98"/>
      <c r="N12" s="98"/>
      <c r="O12" s="96"/>
      <c r="P12" s="96"/>
      <c r="Q12" s="359"/>
      <c r="R12" s="359"/>
      <c r="S12" s="359"/>
      <c r="T12" s="359"/>
      <c r="U12" s="359"/>
      <c r="V12" s="359"/>
      <c r="W12" s="359"/>
    </row>
    <row r="13" spans="1:23" x14ac:dyDescent="0.2">
      <c r="A13" s="55"/>
      <c r="B13" s="175" t="s">
        <v>58</v>
      </c>
      <c r="C13" s="401">
        <f t="shared" si="1"/>
        <v>967.4</v>
      </c>
      <c r="D13" s="401">
        <f>SUM(E13:F13)</f>
        <v>37</v>
      </c>
      <c r="E13" s="401">
        <v>37</v>
      </c>
      <c r="F13" s="262" t="s">
        <v>55</v>
      </c>
      <c r="G13" s="401">
        <f>SUM(H13:I13)</f>
        <v>883.8</v>
      </c>
      <c r="H13" s="401">
        <v>857.5</v>
      </c>
      <c r="I13" s="401">
        <v>26.3</v>
      </c>
      <c r="J13" s="401">
        <v>45.7</v>
      </c>
      <c r="K13" s="401">
        <v>0.9</v>
      </c>
      <c r="L13" s="402">
        <v>0.7</v>
      </c>
      <c r="M13" s="98"/>
      <c r="N13" s="98"/>
      <c r="O13" s="96"/>
      <c r="P13" s="96"/>
      <c r="Q13" s="359"/>
      <c r="R13" s="359"/>
      <c r="S13" s="359"/>
      <c r="T13" s="359"/>
      <c r="U13" s="359"/>
      <c r="V13" s="359"/>
      <c r="W13" s="359"/>
    </row>
    <row r="14" spans="1:23" x14ac:dyDescent="0.2">
      <c r="A14" s="55"/>
      <c r="B14" s="176" t="s">
        <v>59</v>
      </c>
      <c r="C14" s="401">
        <f t="shared" si="1"/>
        <v>9115.5999999999985</v>
      </c>
      <c r="D14" s="401">
        <f>SUM(E14:F14)</f>
        <v>673.8</v>
      </c>
      <c r="E14" s="401">
        <v>599.79999999999995</v>
      </c>
      <c r="F14" s="262">
        <v>74</v>
      </c>
      <c r="G14" s="401">
        <f>SUM(H14:I14)</f>
        <v>7449.5</v>
      </c>
      <c r="H14" s="401">
        <v>5441.4</v>
      </c>
      <c r="I14" s="401">
        <v>2008.1000000000001</v>
      </c>
      <c r="J14" s="401">
        <v>254</v>
      </c>
      <c r="K14" s="401">
        <v>738.30000000000007</v>
      </c>
      <c r="L14" s="402">
        <v>212.60000000000002</v>
      </c>
      <c r="M14" s="98"/>
      <c r="N14" s="98"/>
      <c r="O14" s="96"/>
      <c r="P14" s="96"/>
      <c r="Q14" s="359"/>
      <c r="R14" s="359"/>
      <c r="S14" s="359"/>
      <c r="T14" s="359"/>
      <c r="U14" s="359"/>
      <c r="V14" s="359"/>
      <c r="W14" s="359"/>
    </row>
    <row r="15" spans="1:23" x14ac:dyDescent="0.2">
      <c r="A15" s="403" t="s">
        <v>60</v>
      </c>
      <c r="B15" s="403"/>
      <c r="C15" s="401">
        <v>25201.043365855257</v>
      </c>
      <c r="D15" s="262" t="s">
        <v>55</v>
      </c>
      <c r="E15" s="263" t="s">
        <v>55</v>
      </c>
      <c r="F15" s="263" t="s">
        <v>55</v>
      </c>
      <c r="G15" s="262" t="s">
        <v>55</v>
      </c>
      <c r="H15" s="263" t="s">
        <v>55</v>
      </c>
      <c r="I15" s="263" t="s">
        <v>55</v>
      </c>
      <c r="J15" s="263" t="s">
        <v>55</v>
      </c>
      <c r="K15" s="263" t="s">
        <v>55</v>
      </c>
      <c r="L15" s="264" t="s">
        <v>55</v>
      </c>
      <c r="M15" s="98"/>
      <c r="N15" s="98"/>
      <c r="O15" s="96"/>
      <c r="P15" s="98"/>
      <c r="Q15" s="359"/>
      <c r="R15" s="359"/>
      <c r="S15" s="359"/>
      <c r="T15" s="359"/>
      <c r="U15" s="359"/>
      <c r="V15" s="359"/>
      <c r="W15" s="359"/>
    </row>
    <row r="16" spans="1:23" x14ac:dyDescent="0.2">
      <c r="A16" s="404"/>
      <c r="B16" s="137" t="s">
        <v>61</v>
      </c>
      <c r="C16" s="401"/>
      <c r="D16" s="27"/>
      <c r="E16" s="27"/>
      <c r="F16" s="265"/>
      <c r="G16" s="401"/>
      <c r="H16" s="405"/>
      <c r="I16" s="266"/>
      <c r="J16" s="266"/>
      <c r="K16" s="266"/>
      <c r="L16" s="406"/>
      <c r="M16" s="98"/>
      <c r="N16" s="98"/>
      <c r="O16" s="96"/>
      <c r="P16" s="96"/>
      <c r="Q16" s="359"/>
      <c r="R16" s="359"/>
      <c r="S16" s="359"/>
      <c r="T16" s="359"/>
      <c r="U16" s="359"/>
      <c r="V16" s="359"/>
      <c r="W16" s="359"/>
    </row>
    <row r="17" spans="1:23" x14ac:dyDescent="0.2">
      <c r="A17" s="404"/>
      <c r="B17" s="137" t="s">
        <v>62</v>
      </c>
      <c r="C17" s="401">
        <v>3636.0000000000005</v>
      </c>
      <c r="D17" s="27"/>
      <c r="E17" s="126"/>
      <c r="F17" s="265" t="s">
        <v>55</v>
      </c>
      <c r="G17" s="401"/>
      <c r="H17" s="405"/>
      <c r="I17" s="266"/>
      <c r="J17" s="266"/>
      <c r="K17" s="266"/>
      <c r="L17" s="406"/>
      <c r="M17" s="98"/>
      <c r="N17" s="98"/>
      <c r="O17" s="96"/>
      <c r="P17" s="96"/>
      <c r="Q17" s="359"/>
      <c r="R17" s="359"/>
      <c r="S17" s="359"/>
      <c r="T17" s="359"/>
      <c r="U17" s="359"/>
      <c r="V17" s="359"/>
      <c r="W17" s="359"/>
    </row>
    <row r="18" spans="1:23" x14ac:dyDescent="0.2">
      <c r="A18" s="43" t="s">
        <v>63</v>
      </c>
      <c r="B18" s="43"/>
      <c r="C18" s="28">
        <f>C9+C10+C15</f>
        <v>72777.943365855259</v>
      </c>
      <c r="D18" s="30" t="s">
        <v>55</v>
      </c>
      <c r="E18" s="267" t="s">
        <v>55</v>
      </c>
      <c r="F18" s="30" t="s">
        <v>55</v>
      </c>
      <c r="G18" s="267" t="s">
        <v>55</v>
      </c>
      <c r="H18" s="267" t="s">
        <v>55</v>
      </c>
      <c r="I18" s="267" t="s">
        <v>55</v>
      </c>
      <c r="J18" s="267" t="s">
        <v>55</v>
      </c>
      <c r="K18" s="267" t="s">
        <v>55</v>
      </c>
      <c r="L18" s="268" t="s">
        <v>55</v>
      </c>
      <c r="M18" s="98"/>
      <c r="N18" s="98"/>
      <c r="O18" s="96"/>
      <c r="P18" s="96"/>
      <c r="Q18" s="359"/>
      <c r="R18" s="359"/>
      <c r="S18" s="359"/>
      <c r="T18" s="359"/>
      <c r="U18" s="359"/>
      <c r="V18" s="359"/>
      <c r="W18" s="359"/>
    </row>
    <row r="19" spans="1:23" x14ac:dyDescent="0.2">
      <c r="A19" s="196" t="s">
        <v>64</v>
      </c>
      <c r="B19" s="136"/>
      <c r="C19" s="401">
        <f>D19+G19</f>
        <v>7542</v>
      </c>
      <c r="D19" s="401">
        <f>SUM(E19:F19)</f>
        <v>3486.8</v>
      </c>
      <c r="E19" s="401">
        <v>2705.9</v>
      </c>
      <c r="F19" s="322">
        <v>780.9</v>
      </c>
      <c r="G19" s="427">
        <f>SUM(H19:I19)</f>
        <v>4055.2000000000003</v>
      </c>
      <c r="H19" s="427">
        <v>3963.8</v>
      </c>
      <c r="I19" s="322">
        <v>91.4</v>
      </c>
      <c r="J19" s="322" t="s">
        <v>55</v>
      </c>
      <c r="K19" s="322" t="s">
        <v>55</v>
      </c>
      <c r="L19" s="428" t="s">
        <v>55</v>
      </c>
      <c r="M19" s="228"/>
      <c r="N19" s="98"/>
      <c r="O19" s="96"/>
      <c r="P19" s="96"/>
      <c r="Q19" s="359"/>
      <c r="R19" s="359"/>
      <c r="S19" s="359"/>
      <c r="T19" s="359"/>
      <c r="U19" s="359"/>
      <c r="V19" s="359"/>
      <c r="W19" s="359"/>
    </row>
    <row r="20" spans="1:23" x14ac:dyDescent="0.2">
      <c r="A20" s="43" t="s">
        <v>23</v>
      </c>
      <c r="B20" s="43"/>
      <c r="C20" s="267">
        <f>C19+C18</f>
        <v>80319.943365855259</v>
      </c>
      <c r="D20" s="267" t="s">
        <v>55</v>
      </c>
      <c r="E20" s="267" t="s">
        <v>55</v>
      </c>
      <c r="F20" s="267" t="s">
        <v>55</v>
      </c>
      <c r="G20" s="267" t="s">
        <v>55</v>
      </c>
      <c r="H20" s="267" t="s">
        <v>55</v>
      </c>
      <c r="I20" s="267" t="s">
        <v>55</v>
      </c>
      <c r="J20" s="267" t="s">
        <v>55</v>
      </c>
      <c r="K20" s="267" t="s">
        <v>55</v>
      </c>
      <c r="L20" s="268" t="s">
        <v>55</v>
      </c>
      <c r="M20" s="98"/>
      <c r="N20" s="98"/>
      <c r="O20" s="96"/>
      <c r="P20" s="96"/>
      <c r="Q20" s="359"/>
      <c r="R20" s="359"/>
      <c r="S20" s="359"/>
      <c r="T20" s="359"/>
      <c r="U20" s="359"/>
      <c r="V20" s="359"/>
      <c r="W20" s="359"/>
    </row>
    <row r="21" spans="1:23" x14ac:dyDescent="0.2">
      <c r="A21" s="99"/>
      <c r="B21" s="9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96"/>
      <c r="N21" s="96"/>
      <c r="O21" s="96"/>
      <c r="P21" s="96"/>
      <c r="Q21" s="96"/>
      <c r="R21" s="96"/>
      <c r="S21" s="96"/>
      <c r="T21" s="96"/>
    </row>
    <row r="22" spans="1:23" s="103" customFormat="1" ht="11.25" x14ac:dyDescent="0.2">
      <c r="A22" s="217" t="s">
        <v>65</v>
      </c>
      <c r="B22" s="102"/>
      <c r="C22" s="100"/>
      <c r="D22" s="100"/>
      <c r="E22" s="100"/>
      <c r="F22" s="217"/>
      <c r="G22" s="217"/>
      <c r="H22" s="100"/>
      <c r="I22" s="100"/>
      <c r="J22" s="217"/>
      <c r="K22" s="217"/>
      <c r="L22" s="373"/>
      <c r="M22" s="217"/>
      <c r="N22" s="373"/>
      <c r="O22" s="373"/>
      <c r="P22" s="373"/>
      <c r="Q22" s="373"/>
      <c r="R22" s="373"/>
      <c r="S22" s="373"/>
      <c r="T22" s="373"/>
      <c r="U22" s="373"/>
      <c r="V22" s="373"/>
      <c r="W22" s="373"/>
    </row>
    <row r="23" spans="1:23" s="103" customFormat="1" ht="11.25" x14ac:dyDescent="0.2">
      <c r="A23" s="217" t="s">
        <v>66</v>
      </c>
      <c r="B23" s="102"/>
      <c r="C23" s="100"/>
      <c r="D23" s="100"/>
      <c r="E23" s="100"/>
      <c r="F23" s="217"/>
      <c r="G23" s="217"/>
      <c r="H23" s="100"/>
      <c r="I23" s="100"/>
      <c r="J23" s="217"/>
      <c r="K23" s="217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</row>
    <row r="24" spans="1:23" x14ac:dyDescent="0.2">
      <c r="A24" s="14" t="s">
        <v>36</v>
      </c>
      <c r="B24" s="14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  <row r="25" spans="1:23" x14ac:dyDescent="0.2">
      <c r="A25" s="101"/>
      <c r="B25" s="101"/>
      <c r="C25" s="104"/>
      <c r="D25" s="104"/>
      <c r="E25" s="104"/>
      <c r="F25" s="370"/>
      <c r="G25" s="104"/>
      <c r="H25" s="104"/>
      <c r="I25" s="104"/>
      <c r="J25" s="104"/>
      <c r="K25" s="104"/>
      <c r="L25" s="104"/>
      <c r="M25" s="105"/>
      <c r="N25" s="105"/>
      <c r="O25" s="105"/>
      <c r="P25" s="105"/>
      <c r="Q25" s="105"/>
      <c r="R25" s="105"/>
      <c r="S25" s="105"/>
    </row>
    <row r="26" spans="1:23" x14ac:dyDescent="0.2">
      <c r="A26" s="387" t="s">
        <v>37</v>
      </c>
      <c r="C26" s="18"/>
    </row>
    <row r="28" spans="1:23" x14ac:dyDescent="0.2">
      <c r="G28" s="18"/>
      <c r="I28" s="18"/>
    </row>
    <row r="29" spans="1:23" ht="15" x14ac:dyDescent="0.25">
      <c r="B29" s="399"/>
      <c r="C29" s="219"/>
      <c r="D29" s="359"/>
      <c r="E29" s="359"/>
    </row>
    <row r="30" spans="1:23" ht="15" x14ac:dyDescent="0.25">
      <c r="B30" s="399"/>
      <c r="C30" s="376"/>
      <c r="D30" s="359"/>
      <c r="E30" s="359"/>
    </row>
    <row r="31" spans="1:23" x14ac:dyDescent="0.2">
      <c r="B31" s="359"/>
      <c r="C31" s="376"/>
      <c r="D31" s="359"/>
      <c r="E31" s="359"/>
    </row>
    <row r="32" spans="1:23" x14ac:dyDescent="0.2">
      <c r="B32" s="359"/>
      <c r="C32" s="359"/>
      <c r="D32" s="359"/>
      <c r="E32" s="359"/>
    </row>
    <row r="33" spans="2:5" ht="15" x14ac:dyDescent="0.25">
      <c r="B33" s="359"/>
      <c r="C33" s="407"/>
      <c r="D33" s="399"/>
      <c r="E33" s="399"/>
    </row>
    <row r="34" spans="2:5" ht="15" x14ac:dyDescent="0.25">
      <c r="B34" s="399"/>
      <c r="C34" s="141"/>
      <c r="D34" s="141"/>
      <c r="E34" s="141"/>
    </row>
    <row r="35" spans="2:5" ht="15" x14ac:dyDescent="0.25">
      <c r="B35" s="399"/>
      <c r="C35" s="296"/>
      <c r="D35" s="141"/>
      <c r="E35" s="141"/>
    </row>
    <row r="36" spans="2:5" ht="15" x14ac:dyDescent="0.25">
      <c r="B36" s="399"/>
      <c r="C36" s="141"/>
      <c r="D36" s="141"/>
      <c r="E36" s="141"/>
    </row>
    <row r="37" spans="2:5" ht="15" x14ac:dyDescent="0.25">
      <c r="B37" s="399"/>
      <c r="C37" s="141"/>
      <c r="D37" s="141"/>
      <c r="E37" s="141"/>
    </row>
    <row r="38" spans="2:5" ht="15" x14ac:dyDescent="0.25">
      <c r="B38" s="399"/>
      <c r="C38" s="141"/>
      <c r="D38" s="141"/>
    </row>
    <row r="39" spans="2:5" ht="15" x14ac:dyDescent="0.25">
      <c r="B39" s="399"/>
      <c r="C39" s="141"/>
      <c r="D39" s="400"/>
      <c r="E39" s="400"/>
    </row>
    <row r="40" spans="2:5" ht="15" x14ac:dyDescent="0.25">
      <c r="B40" s="399"/>
      <c r="C40" s="141"/>
      <c r="D40" s="141"/>
      <c r="E40" s="141"/>
    </row>
    <row r="41" spans="2:5" ht="15" x14ac:dyDescent="0.25">
      <c r="B41" s="399"/>
      <c r="C41" s="141"/>
      <c r="D41" s="141"/>
      <c r="E41" s="141"/>
    </row>
    <row r="42" spans="2:5" ht="15" x14ac:dyDescent="0.25">
      <c r="B42" s="399"/>
      <c r="C42" s="141"/>
      <c r="D42" s="141"/>
      <c r="E42" s="141"/>
    </row>
    <row r="43" spans="2:5" ht="15" x14ac:dyDescent="0.25">
      <c r="B43" s="399"/>
      <c r="C43" s="141"/>
      <c r="D43" s="141"/>
      <c r="E43" s="141"/>
    </row>
    <row r="44" spans="2:5" ht="15" x14ac:dyDescent="0.25">
      <c r="B44" s="399"/>
      <c r="C44" s="141"/>
      <c r="D44" s="141"/>
      <c r="E44" s="141"/>
    </row>
    <row r="45" spans="2:5" ht="15" x14ac:dyDescent="0.25">
      <c r="B45" s="399"/>
      <c r="C45" s="141"/>
      <c r="D45" s="141"/>
      <c r="E45" s="141"/>
    </row>
    <row r="46" spans="2:5" x14ac:dyDescent="0.2">
      <c r="B46" s="359"/>
      <c r="C46" s="359"/>
      <c r="D46" s="359"/>
      <c r="E46" s="359"/>
    </row>
    <row r="47" spans="2:5" x14ac:dyDescent="0.2">
      <c r="B47" s="359"/>
      <c r="C47" s="359"/>
      <c r="D47" s="359"/>
      <c r="E47" s="359"/>
    </row>
    <row r="48" spans="2:5" ht="15" x14ac:dyDescent="0.25">
      <c r="B48" s="399"/>
      <c r="C48" s="359"/>
      <c r="D48" s="359"/>
      <c r="E48" s="359"/>
    </row>
  </sheetData>
  <mergeCells count="3">
    <mergeCell ref="D5:F5"/>
    <mergeCell ref="G5:I5"/>
    <mergeCell ref="K5:L5"/>
  </mergeCells>
  <hyperlinks>
    <hyperlink ref="A26" location="Innhold!A1" display="Innhold" xr:uid="{00000000-0004-0000-0200-000000000000}"/>
  </hyperlinks>
  <pageMargins left="0.48" right="0.28000000000000003" top="0.984251969" bottom="0.984251969" header="0.5" footer="0.5"/>
  <pageSetup paperSize="9" scale="80" orientation="landscape" r:id="rId1"/>
  <headerFooter alignWithMargins="0"/>
  <ignoredErrors>
    <ignoredError sqref="O12:P12 O10:P10 O13:P14 O11:P11 K29:P29 M20:P20 N18:P18 E26:P26 E24:F24 J24:P24 E25:F25 J25:P25 M16:P16 N19:P19 M21:P21 G22 G16 K28:P28 K27:P27 G9 G11:G14" formulaRange="1"/>
    <ignoredError sqref="G10" formula="1" formulaRange="1"/>
    <ignoredError sqref="C8:G8 D12 I8:M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T40"/>
  <sheetViews>
    <sheetView zoomScaleNormal="100" workbookViewId="0">
      <selection activeCell="E28" sqref="E28"/>
    </sheetView>
  </sheetViews>
  <sheetFormatPr baseColWidth="10" defaultColWidth="11.42578125" defaultRowHeight="12.75" x14ac:dyDescent="0.2"/>
  <cols>
    <col min="1" max="1" width="2.28515625" style="162" customWidth="1"/>
    <col min="2" max="2" width="31.42578125" style="162" customWidth="1"/>
    <col min="3" max="5" width="10.7109375" style="162" customWidth="1"/>
    <col min="6" max="6" width="14.28515625" style="162" customWidth="1"/>
    <col min="7" max="7" width="10.7109375" style="162" customWidth="1"/>
    <col min="8" max="8" width="13.7109375" style="162" customWidth="1"/>
    <col min="9" max="9" width="14.28515625" style="162" bestFit="1" customWidth="1"/>
    <col min="10" max="10" width="12.85546875" style="162" customWidth="1"/>
    <col min="11" max="11" width="10.140625" style="162" customWidth="1"/>
    <col min="12" max="12" width="14.42578125" style="162" customWidth="1"/>
    <col min="13" max="13" width="9.28515625" style="177" customWidth="1"/>
    <col min="14" max="22" width="9.28515625" style="162" customWidth="1"/>
    <col min="23" max="16384" width="11.42578125" style="162"/>
  </cols>
  <sheetData>
    <row r="1" spans="1:14" x14ac:dyDescent="0.2">
      <c r="A1" s="370" t="s">
        <v>20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N1" s="389"/>
    </row>
    <row r="2" spans="1:14" ht="18" x14ac:dyDescent="0.25">
      <c r="A2" s="146" t="s">
        <v>67</v>
      </c>
      <c r="B2" s="178"/>
      <c r="C2" s="389"/>
      <c r="D2" s="389"/>
      <c r="E2" s="389"/>
      <c r="F2" s="389"/>
      <c r="G2" s="389"/>
      <c r="H2" s="389"/>
      <c r="I2" s="389"/>
      <c r="J2" s="389"/>
      <c r="K2" s="389"/>
      <c r="L2" s="389"/>
      <c r="N2" s="389"/>
    </row>
    <row r="3" spans="1:14" ht="15.75" x14ac:dyDescent="0.25">
      <c r="A3" s="179" t="s">
        <v>68</v>
      </c>
      <c r="B3" s="179"/>
      <c r="C3" s="180"/>
      <c r="D3" s="180"/>
      <c r="E3" s="180"/>
      <c r="F3" s="180"/>
      <c r="G3" s="180"/>
      <c r="H3" s="389"/>
      <c r="I3" s="177"/>
      <c r="J3" s="389"/>
      <c r="K3" s="389"/>
      <c r="L3" s="389"/>
      <c r="N3" s="389"/>
    </row>
    <row r="4" spans="1:14" ht="15.75" x14ac:dyDescent="0.25">
      <c r="A4" s="147"/>
      <c r="B4" s="147"/>
      <c r="C4" s="181"/>
      <c r="D4" s="181"/>
      <c r="E4" s="181"/>
      <c r="F4" s="181"/>
      <c r="G4" s="181"/>
      <c r="H4" s="389"/>
      <c r="I4" s="177"/>
      <c r="J4" s="389"/>
      <c r="K4" s="389"/>
      <c r="L4" s="389"/>
      <c r="N4" s="389"/>
    </row>
    <row r="5" spans="1:14" ht="14.25" customHeight="1" x14ac:dyDescent="0.2">
      <c r="A5" s="182"/>
      <c r="B5" s="167"/>
      <c r="C5" s="183"/>
      <c r="D5" s="441" t="s">
        <v>24</v>
      </c>
      <c r="E5" s="441"/>
      <c r="F5" s="441"/>
      <c r="G5" s="441" t="s">
        <v>41</v>
      </c>
      <c r="H5" s="441"/>
      <c r="I5" s="441"/>
      <c r="J5" s="183"/>
      <c r="K5" s="442" t="s">
        <v>42</v>
      </c>
      <c r="L5" s="443"/>
      <c r="N5" s="389"/>
    </row>
    <row r="6" spans="1:14" ht="14.25" customHeight="1" x14ac:dyDescent="0.2">
      <c r="A6" s="184"/>
      <c r="B6" s="168"/>
      <c r="C6" s="185" t="s">
        <v>23</v>
      </c>
      <c r="D6" s="186" t="s">
        <v>23</v>
      </c>
      <c r="E6" s="170" t="s">
        <v>43</v>
      </c>
      <c r="F6" s="186" t="s">
        <v>44</v>
      </c>
      <c r="G6" s="186" t="s">
        <v>23</v>
      </c>
      <c r="H6" s="170" t="s">
        <v>45</v>
      </c>
      <c r="I6" s="170" t="s">
        <v>46</v>
      </c>
      <c r="J6" s="170" t="s">
        <v>69</v>
      </c>
      <c r="K6" s="170" t="s">
        <v>23</v>
      </c>
      <c r="L6" s="171" t="s">
        <v>48</v>
      </c>
      <c r="N6" s="389"/>
    </row>
    <row r="7" spans="1:14" ht="14.25" customHeight="1" x14ac:dyDescent="0.2">
      <c r="A7" s="187"/>
      <c r="B7" s="188"/>
      <c r="C7" s="169"/>
      <c r="D7" s="186"/>
      <c r="E7" s="170" t="s">
        <v>49</v>
      </c>
      <c r="F7" s="186"/>
      <c r="G7" s="186"/>
      <c r="H7" s="170" t="s">
        <v>50</v>
      </c>
      <c r="I7" s="170"/>
      <c r="J7" s="170"/>
      <c r="K7" s="170"/>
      <c r="L7" s="171" t="s">
        <v>51</v>
      </c>
      <c r="N7" s="389"/>
    </row>
    <row r="8" spans="1:14" ht="14.25" customHeight="1" x14ac:dyDescent="0.2">
      <c r="A8" s="189" t="s">
        <v>52</v>
      </c>
      <c r="B8" s="190"/>
      <c r="C8" s="172"/>
      <c r="D8" s="191"/>
      <c r="E8" s="173" t="s">
        <v>53</v>
      </c>
      <c r="F8" s="191"/>
      <c r="G8" s="191"/>
      <c r="H8" s="173" t="s">
        <v>70</v>
      </c>
      <c r="I8" s="173"/>
      <c r="J8" s="191"/>
      <c r="K8" s="173"/>
      <c r="L8" s="174"/>
      <c r="N8" s="389"/>
    </row>
    <row r="9" spans="1:14" x14ac:dyDescent="0.2">
      <c r="A9" s="192" t="s">
        <v>71</v>
      </c>
      <c r="B9" s="193"/>
      <c r="C9" s="330">
        <f>SUM(C10:C11)</f>
        <v>37493.9</v>
      </c>
      <c r="D9" s="330">
        <f>SUM(D10:D11)</f>
        <v>27200.1</v>
      </c>
      <c r="E9" s="297">
        <f>SUM(E10:E11)</f>
        <v>26902.7</v>
      </c>
      <c r="F9" s="297">
        <f>SUM(F10:F11)</f>
        <v>297.39999999999998</v>
      </c>
      <c r="G9" s="330">
        <f>SUM(H9:I9)</f>
        <v>3777.6000000000004</v>
      </c>
      <c r="H9" s="297">
        <f>SUM(H10:H11)</f>
        <v>1452.8</v>
      </c>
      <c r="I9" s="297">
        <f>SUM(I10:I11)</f>
        <v>2324.8000000000002</v>
      </c>
      <c r="J9" s="330">
        <f>SUM(J10:J11)</f>
        <v>2116.1999999999998</v>
      </c>
      <c r="K9" s="330">
        <f>SUM(K10:K11)</f>
        <v>4450</v>
      </c>
      <c r="L9" s="298">
        <f>SUM(L10:L11)</f>
        <v>454</v>
      </c>
      <c r="N9" s="294"/>
    </row>
    <row r="10" spans="1:14" x14ac:dyDescent="0.2">
      <c r="A10" s="404"/>
      <c r="B10" s="196" t="s">
        <v>72</v>
      </c>
      <c r="C10" s="303">
        <f>'A.2.2'!C9</f>
        <v>32749</v>
      </c>
      <c r="D10" s="330">
        <f>'A.2.2'!D9</f>
        <v>25572</v>
      </c>
      <c r="E10" s="297">
        <f>'A.2.2'!E9</f>
        <v>25572</v>
      </c>
      <c r="F10" s="297" t="str">
        <f>'A.2.2'!F9</f>
        <v>..</v>
      </c>
      <c r="G10" s="330">
        <f>'A.2.2'!G9</f>
        <v>1312</v>
      </c>
      <c r="H10" s="330">
        <v>663</v>
      </c>
      <c r="I10" s="330">
        <v>699</v>
      </c>
      <c r="J10" s="330">
        <v>1993</v>
      </c>
      <c r="K10" s="330">
        <v>3872</v>
      </c>
      <c r="L10" s="331">
        <v>236</v>
      </c>
      <c r="N10" s="389"/>
    </row>
    <row r="11" spans="1:14" x14ac:dyDescent="0.2">
      <c r="A11" s="404"/>
      <c r="B11" s="194" t="s">
        <v>73</v>
      </c>
      <c r="C11" s="330">
        <f>'A.2.2'!C11</f>
        <v>4744.8999999999996</v>
      </c>
      <c r="D11" s="330">
        <f>'A.2.2'!D11</f>
        <v>1628.1</v>
      </c>
      <c r="E11" s="330">
        <f>'A.2.2'!E11</f>
        <v>1330.7</v>
      </c>
      <c r="F11" s="330">
        <f>'A.2.2'!F11</f>
        <v>297.39999999999998</v>
      </c>
      <c r="G11" s="330">
        <f>'A.2.2'!G11</f>
        <v>2415.6</v>
      </c>
      <c r="H11" s="330">
        <f>'A.2.2'!H11</f>
        <v>789.8</v>
      </c>
      <c r="I11" s="330">
        <f>'A.2.2'!I11</f>
        <v>1625.8</v>
      </c>
      <c r="J11" s="330">
        <f>'A.2.2'!J11</f>
        <v>123.2</v>
      </c>
      <c r="K11" s="330">
        <f>'A.2.2'!K11</f>
        <v>578</v>
      </c>
      <c r="L11" s="331">
        <f>'A.2.2'!L11</f>
        <v>218</v>
      </c>
      <c r="N11" s="389"/>
    </row>
    <row r="12" spans="1:14" x14ac:dyDescent="0.2">
      <c r="A12" s="195" t="s">
        <v>74</v>
      </c>
      <c r="B12" s="136"/>
      <c r="C12" s="330">
        <f>C13+C15</f>
        <v>10082.999999999998</v>
      </c>
      <c r="D12" s="330">
        <f>D13+D15</f>
        <v>710.8</v>
      </c>
      <c r="E12" s="330">
        <f>E13+E15</f>
        <v>636.79999999999995</v>
      </c>
      <c r="F12" s="330">
        <f t="shared" ref="F12" si="0">SUM(F13:F15)</f>
        <v>74</v>
      </c>
      <c r="G12" s="330">
        <f t="shared" ref="G12:L12" si="1">G13+G15</f>
        <v>8333.2999999999993</v>
      </c>
      <c r="H12" s="330">
        <f t="shared" si="1"/>
        <v>6298.9</v>
      </c>
      <c r="I12" s="330">
        <f t="shared" si="1"/>
        <v>2034.4</v>
      </c>
      <c r="J12" s="330">
        <f t="shared" si="1"/>
        <v>299.7</v>
      </c>
      <c r="K12" s="330">
        <f t="shared" si="1"/>
        <v>739.2</v>
      </c>
      <c r="L12" s="307">
        <f t="shared" si="1"/>
        <v>213.3</v>
      </c>
      <c r="N12" s="294"/>
    </row>
    <row r="13" spans="1:14" x14ac:dyDescent="0.2">
      <c r="A13" s="195"/>
      <c r="B13" s="196" t="s">
        <v>75</v>
      </c>
      <c r="C13" s="330">
        <f>'A.2.2'!C14</f>
        <v>9115.5999999999985</v>
      </c>
      <c r="D13" s="330">
        <f>'A.2.2'!D14</f>
        <v>673.8</v>
      </c>
      <c r="E13" s="330">
        <f>'A.2.2'!E14</f>
        <v>599.79999999999995</v>
      </c>
      <c r="F13" s="297">
        <f>+'A.2.2'!F14</f>
        <v>74</v>
      </c>
      <c r="G13" s="330">
        <f>'A.2.2'!G14</f>
        <v>7449.5</v>
      </c>
      <c r="H13" s="330">
        <f>'A.2.2'!H14</f>
        <v>5441.4</v>
      </c>
      <c r="I13" s="330">
        <f>'A.2.2'!I14</f>
        <v>2008.1000000000001</v>
      </c>
      <c r="J13" s="330">
        <f>'A.2.2'!J14</f>
        <v>254</v>
      </c>
      <c r="K13" s="330">
        <f>'A.2.2'!K14</f>
        <v>738.30000000000007</v>
      </c>
      <c r="L13" s="331">
        <f>'A.2.2'!L14</f>
        <v>212.60000000000002</v>
      </c>
      <c r="N13" s="389"/>
    </row>
    <row r="14" spans="1:14" x14ac:dyDescent="0.2">
      <c r="A14" s="195"/>
      <c r="B14" s="197" t="s">
        <v>57</v>
      </c>
      <c r="C14" s="330"/>
      <c r="D14" s="330"/>
      <c r="E14" s="330"/>
      <c r="F14" s="330"/>
      <c r="G14" s="330"/>
      <c r="H14" s="330"/>
      <c r="I14" s="330"/>
      <c r="J14" s="330"/>
      <c r="K14" s="330"/>
      <c r="L14" s="331"/>
      <c r="N14" s="389"/>
    </row>
    <row r="15" spans="1:14" x14ac:dyDescent="0.2">
      <c r="A15" s="195"/>
      <c r="B15" s="197" t="s">
        <v>58</v>
      </c>
      <c r="C15" s="297">
        <f>'A.2.2'!C13</f>
        <v>967.4</v>
      </c>
      <c r="D15" s="297">
        <f>'A.2.2'!D13</f>
        <v>37</v>
      </c>
      <c r="E15" s="297">
        <f>'A.2.2'!E13</f>
        <v>37</v>
      </c>
      <c r="F15" s="297" t="str">
        <f>+'A.2.2'!F13</f>
        <v>..</v>
      </c>
      <c r="G15" s="297">
        <f>'A.2.2'!G13</f>
        <v>883.8</v>
      </c>
      <c r="H15" s="297">
        <f>'A.2.2'!H13</f>
        <v>857.5</v>
      </c>
      <c r="I15" s="297">
        <f>'A.2.2'!I13</f>
        <v>26.3</v>
      </c>
      <c r="J15" s="297">
        <f>'A.2.2'!J13</f>
        <v>45.7</v>
      </c>
      <c r="K15" s="297">
        <f>'A.2.2'!K13</f>
        <v>0.9</v>
      </c>
      <c r="L15" s="331">
        <f>'A.2.2'!L13</f>
        <v>0.7</v>
      </c>
      <c r="N15" s="389"/>
    </row>
    <row r="16" spans="1:14" x14ac:dyDescent="0.2">
      <c r="A16" s="403" t="s">
        <v>60</v>
      </c>
      <c r="B16" s="408"/>
      <c r="C16" s="330">
        <f>'A.2.2'!C15</f>
        <v>25201.043365855257</v>
      </c>
      <c r="D16" s="297" t="str">
        <f>'A.2.2'!D15</f>
        <v>..</v>
      </c>
      <c r="E16" s="297" t="str">
        <f>'A.2.2'!E15</f>
        <v>..</v>
      </c>
      <c r="F16" s="297" t="str">
        <f>'A.2.2'!F15</f>
        <v>..</v>
      </c>
      <c r="G16" s="297" t="str">
        <f>'A.2.2'!G15</f>
        <v>..</v>
      </c>
      <c r="H16" s="297" t="str">
        <f>'A.2.2'!H15</f>
        <v>..</v>
      </c>
      <c r="I16" s="297" t="str">
        <f>'A.2.2'!I15</f>
        <v>..</v>
      </c>
      <c r="J16" s="297" t="str">
        <f>'A.2.2'!J15</f>
        <v>..</v>
      </c>
      <c r="K16" s="297" t="str">
        <f>'A.2.2'!K15</f>
        <v>..</v>
      </c>
      <c r="L16" s="299" t="str">
        <f>'A.2.2'!L15</f>
        <v>..</v>
      </c>
      <c r="N16" s="389"/>
    </row>
    <row r="17" spans="1:46" x14ac:dyDescent="0.2">
      <c r="A17" s="404"/>
      <c r="B17" s="137" t="s">
        <v>61</v>
      </c>
      <c r="C17" s="330"/>
      <c r="D17" s="297"/>
      <c r="E17" s="297"/>
      <c r="F17" s="297"/>
      <c r="G17" s="297"/>
      <c r="H17" s="297"/>
      <c r="I17" s="297"/>
      <c r="J17" s="297"/>
      <c r="K17" s="297"/>
      <c r="L17" s="29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  <c r="AG17" s="389"/>
      <c r="AH17" s="389"/>
      <c r="AI17" s="389"/>
      <c r="AJ17" s="389"/>
      <c r="AK17" s="389"/>
      <c r="AL17" s="389"/>
      <c r="AM17" s="389"/>
      <c r="AN17" s="389"/>
      <c r="AO17" s="389"/>
      <c r="AP17" s="389"/>
      <c r="AQ17" s="389"/>
      <c r="AR17" s="389"/>
      <c r="AS17" s="389"/>
      <c r="AT17" s="389"/>
    </row>
    <row r="18" spans="1:46" x14ac:dyDescent="0.2">
      <c r="A18" s="404"/>
      <c r="B18" s="137" t="s">
        <v>62</v>
      </c>
      <c r="C18" s="330">
        <f>'A.2.2'!C17</f>
        <v>3636.0000000000005</v>
      </c>
      <c r="D18" s="297">
        <f>'A.2.2'!D17</f>
        <v>0</v>
      </c>
      <c r="E18" s="297">
        <f>'A.2.2'!E17</f>
        <v>0</v>
      </c>
      <c r="F18" s="297" t="str">
        <f>'A.2.2'!F17</f>
        <v>..</v>
      </c>
      <c r="G18" s="297">
        <f>'A.2.2'!G17</f>
        <v>0</v>
      </c>
      <c r="H18" s="297">
        <f>'A.2.2'!H17</f>
        <v>0</v>
      </c>
      <c r="I18" s="297">
        <f>'A.2.2'!I17</f>
        <v>0</v>
      </c>
      <c r="J18" s="297">
        <f>'A.2.2'!J17</f>
        <v>0</v>
      </c>
      <c r="K18" s="297">
        <f>'A.2.2'!K17</f>
        <v>0</v>
      </c>
      <c r="L18" s="299">
        <f>'A.2.2'!L17</f>
        <v>0</v>
      </c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  <c r="AG18" s="389"/>
      <c r="AH18" s="389"/>
      <c r="AI18" s="389"/>
      <c r="AJ18" s="389"/>
      <c r="AK18" s="389"/>
      <c r="AL18" s="389"/>
      <c r="AM18" s="389"/>
      <c r="AN18" s="389"/>
      <c r="AO18" s="389"/>
      <c r="AP18" s="389"/>
      <c r="AQ18" s="389"/>
      <c r="AR18" s="389"/>
      <c r="AS18" s="389"/>
      <c r="AT18" s="389"/>
    </row>
    <row r="19" spans="1:46" x14ac:dyDescent="0.2">
      <c r="A19" s="198" t="s">
        <v>76</v>
      </c>
      <c r="B19" s="152"/>
      <c r="C19" s="300">
        <f>C9+C12+C16</f>
        <v>72777.943365855259</v>
      </c>
      <c r="D19" s="301" t="s">
        <v>55</v>
      </c>
      <c r="E19" s="301" t="s">
        <v>55</v>
      </c>
      <c r="F19" s="301" t="s">
        <v>55</v>
      </c>
      <c r="G19" s="301" t="s">
        <v>55</v>
      </c>
      <c r="H19" s="301" t="s">
        <v>55</v>
      </c>
      <c r="I19" s="301" t="s">
        <v>55</v>
      </c>
      <c r="J19" s="301" t="s">
        <v>55</v>
      </c>
      <c r="K19" s="301" t="s">
        <v>55</v>
      </c>
      <c r="L19" s="302" t="s">
        <v>55</v>
      </c>
      <c r="M19" s="222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  <c r="AG19" s="389"/>
      <c r="AH19" s="389"/>
      <c r="AI19" s="389"/>
      <c r="AJ19" s="389"/>
      <c r="AK19" s="389"/>
      <c r="AL19" s="389"/>
      <c r="AM19" s="389"/>
      <c r="AN19" s="389"/>
      <c r="AO19" s="389"/>
      <c r="AP19" s="389"/>
      <c r="AQ19" s="389"/>
      <c r="AR19" s="389"/>
      <c r="AS19" s="389"/>
      <c r="AT19" s="389"/>
    </row>
    <row r="20" spans="1:46" x14ac:dyDescent="0.2">
      <c r="A20" s="198"/>
      <c r="B20" s="198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</row>
    <row r="21" spans="1:46" ht="12.75" customHeight="1" x14ac:dyDescent="0.2">
      <c r="A21" s="444" t="s">
        <v>77</v>
      </c>
      <c r="B21" s="444"/>
      <c r="C21" s="444"/>
      <c r="D21" s="444"/>
      <c r="E21" s="444"/>
      <c r="F21" s="200"/>
      <c r="G21" s="200"/>
      <c r="H21" s="200"/>
      <c r="I21" s="200"/>
      <c r="J21" s="200"/>
      <c r="K21" s="200"/>
      <c r="L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89"/>
      <c r="AN21" s="389"/>
      <c r="AO21" s="389"/>
      <c r="AP21" s="389"/>
      <c r="AQ21" s="389"/>
      <c r="AR21" s="389"/>
      <c r="AS21" s="389"/>
      <c r="AT21" s="389"/>
    </row>
    <row r="22" spans="1:46" x14ac:dyDescent="0.2">
      <c r="A22" s="161" t="s">
        <v>36</v>
      </c>
      <c r="B22" s="161"/>
      <c r="C22" s="145"/>
      <c r="D22" s="145"/>
      <c r="E22" s="145"/>
      <c r="F22" s="145"/>
      <c r="G22" s="247"/>
      <c r="H22" s="201"/>
      <c r="I22" s="145"/>
      <c r="J22" s="145"/>
      <c r="K22" s="145"/>
      <c r="L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89"/>
      <c r="Y22" s="389"/>
      <c r="Z22" s="389"/>
      <c r="AA22" s="389"/>
      <c r="AB22" s="389"/>
      <c r="AC22" s="389"/>
      <c r="AD22" s="389"/>
      <c r="AE22" s="389"/>
      <c r="AF22" s="389"/>
      <c r="AG22" s="389"/>
      <c r="AH22" s="389"/>
      <c r="AI22" s="389"/>
      <c r="AJ22" s="389"/>
      <c r="AK22" s="389"/>
      <c r="AL22" s="389"/>
      <c r="AM22" s="389"/>
      <c r="AN22" s="389"/>
      <c r="AO22" s="389"/>
      <c r="AP22" s="389"/>
      <c r="AQ22" s="389"/>
      <c r="AR22" s="389"/>
      <c r="AS22" s="389"/>
      <c r="AT22" s="389"/>
    </row>
    <row r="23" spans="1:46" x14ac:dyDescent="0.2">
      <c r="A23" s="202"/>
      <c r="B23" s="202"/>
      <c r="C23" s="203"/>
      <c r="D23" s="203"/>
      <c r="E23" s="203"/>
      <c r="F23" s="203"/>
      <c r="G23" s="203"/>
      <c r="H23" s="204"/>
      <c r="I23" s="203"/>
      <c r="J23" s="204"/>
      <c r="K23" s="204"/>
      <c r="L23" s="389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</row>
    <row r="24" spans="1:46" x14ac:dyDescent="0.2">
      <c r="A24" s="387" t="s">
        <v>37</v>
      </c>
      <c r="B24" s="389"/>
      <c r="C24" s="402"/>
      <c r="D24" s="402"/>
      <c r="E24" s="402"/>
      <c r="F24" s="409"/>
      <c r="G24" s="402"/>
      <c r="H24" s="402"/>
      <c r="I24" s="402"/>
      <c r="J24" s="402"/>
      <c r="K24" s="402"/>
      <c r="L24" s="402"/>
      <c r="M24" s="204"/>
      <c r="N24" s="205"/>
      <c r="O24" s="205"/>
      <c r="P24" s="205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389"/>
      <c r="AH24" s="389"/>
      <c r="AI24" s="389"/>
      <c r="AJ24" s="389"/>
      <c r="AK24" s="389"/>
      <c r="AL24" s="389"/>
      <c r="AM24" s="389"/>
      <c r="AN24" s="389"/>
      <c r="AO24" s="389"/>
      <c r="AP24" s="389"/>
      <c r="AQ24" s="389"/>
      <c r="AR24" s="389"/>
      <c r="AS24" s="389"/>
      <c r="AT24" s="389"/>
    </row>
    <row r="25" spans="1:46" x14ac:dyDescent="0.2">
      <c r="A25" s="389"/>
      <c r="B25" s="389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4"/>
      <c r="N25" s="205"/>
      <c r="O25" s="205"/>
      <c r="P25" s="205"/>
      <c r="Q25" s="389"/>
      <c r="R25" s="389"/>
      <c r="S25" s="389"/>
      <c r="T25" s="389"/>
      <c r="U25" s="389"/>
      <c r="V25" s="389"/>
      <c r="W25" s="389"/>
      <c r="X25" s="389"/>
      <c r="Y25" s="389"/>
      <c r="Z25" s="389"/>
      <c r="AA25" s="389"/>
      <c r="AB25" s="389"/>
      <c r="AC25" s="389"/>
      <c r="AD25" s="389"/>
      <c r="AE25" s="389"/>
      <c r="AF25" s="389"/>
      <c r="AG25" s="389"/>
      <c r="AH25" s="389"/>
      <c r="AI25" s="389"/>
      <c r="AJ25" s="389"/>
      <c r="AK25" s="389"/>
      <c r="AL25" s="389"/>
      <c r="AM25" s="389"/>
      <c r="AN25" s="389"/>
      <c r="AO25" s="389"/>
      <c r="AP25" s="389"/>
      <c r="AQ25" s="389"/>
      <c r="AR25" s="389"/>
      <c r="AS25" s="389"/>
      <c r="AT25" s="389"/>
    </row>
    <row r="26" spans="1:46" x14ac:dyDescent="0.2">
      <c r="A26" s="389"/>
      <c r="B26" s="389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4"/>
      <c r="N26" s="205"/>
      <c r="O26" s="205"/>
      <c r="P26" s="205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389"/>
      <c r="AH26" s="389"/>
      <c r="AI26" s="389"/>
      <c r="AJ26" s="389"/>
      <c r="AK26" s="389"/>
      <c r="AL26" s="389"/>
      <c r="AM26" s="389"/>
      <c r="AN26" s="389"/>
      <c r="AO26" s="389"/>
      <c r="AP26" s="389"/>
      <c r="AQ26" s="389"/>
      <c r="AR26" s="389"/>
      <c r="AS26" s="389"/>
      <c r="AT26" s="389"/>
    </row>
    <row r="27" spans="1:46" x14ac:dyDescent="0.2">
      <c r="A27" s="389"/>
      <c r="B27" s="389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4"/>
      <c r="N27" s="205"/>
      <c r="O27" s="205"/>
      <c r="P27" s="205"/>
      <c r="Q27" s="389"/>
      <c r="R27" s="389"/>
      <c r="S27" s="389"/>
      <c r="T27" s="389"/>
      <c r="U27" s="389"/>
      <c r="V27" s="389"/>
      <c r="W27" s="389"/>
      <c r="X27" s="389"/>
      <c r="Y27" s="389"/>
      <c r="Z27" s="389"/>
      <c r="AA27" s="389"/>
      <c r="AB27" s="389"/>
      <c r="AC27" s="389"/>
      <c r="AD27" s="389"/>
      <c r="AE27" s="389"/>
      <c r="AF27" s="389"/>
      <c r="AG27" s="389"/>
      <c r="AH27" s="389"/>
      <c r="AI27" s="389"/>
      <c r="AJ27" s="389"/>
      <c r="AK27" s="389"/>
      <c r="AL27" s="389"/>
      <c r="AM27" s="389"/>
      <c r="AN27" s="389"/>
      <c r="AO27" s="389"/>
      <c r="AP27" s="389"/>
      <c r="AQ27" s="389"/>
      <c r="AR27" s="389"/>
      <c r="AS27" s="389"/>
      <c r="AT27" s="389"/>
    </row>
    <row r="28" spans="1:46" x14ac:dyDescent="0.2">
      <c r="A28" s="389"/>
      <c r="B28" s="389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4"/>
      <c r="N28" s="205"/>
      <c r="O28" s="205"/>
      <c r="P28" s="205"/>
      <c r="Q28" s="389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89"/>
      <c r="AF28" s="389"/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</row>
    <row r="29" spans="1:46" x14ac:dyDescent="0.2">
      <c r="A29" s="389"/>
      <c r="B29" s="389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4"/>
      <c r="N29" s="205"/>
      <c r="O29" s="205"/>
      <c r="P29" s="205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89"/>
      <c r="AD29" s="389"/>
      <c r="AE29" s="389"/>
      <c r="AF29" s="389"/>
      <c r="AG29" s="389"/>
      <c r="AH29" s="389"/>
      <c r="AI29" s="389"/>
      <c r="AJ29" s="389"/>
      <c r="AK29" s="389"/>
      <c r="AL29" s="389"/>
      <c r="AM29" s="389"/>
      <c r="AN29" s="389"/>
      <c r="AO29" s="389"/>
      <c r="AP29" s="389"/>
      <c r="AQ29" s="389"/>
      <c r="AR29" s="389"/>
      <c r="AS29" s="389"/>
      <c r="AT29" s="389"/>
    </row>
    <row r="30" spans="1:46" x14ac:dyDescent="0.2">
      <c r="A30" s="389"/>
      <c r="B30" s="389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4"/>
      <c r="N30" s="205"/>
      <c r="O30" s="205"/>
      <c r="P30" s="205"/>
      <c r="Q30" s="38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  <c r="AL30" s="389"/>
      <c r="AM30" s="389"/>
      <c r="AN30" s="389"/>
      <c r="AO30" s="389"/>
      <c r="AP30" s="389"/>
      <c r="AQ30" s="389"/>
      <c r="AR30" s="389"/>
      <c r="AS30" s="389"/>
      <c r="AT30" s="389"/>
    </row>
    <row r="31" spans="1:46" x14ac:dyDescent="0.2">
      <c r="A31" s="389"/>
      <c r="B31" s="389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4"/>
      <c r="N31" s="205"/>
      <c r="O31" s="205"/>
      <c r="P31" s="205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89"/>
      <c r="AB31" s="389"/>
      <c r="AC31" s="389"/>
      <c r="AD31" s="389"/>
      <c r="AE31" s="389"/>
      <c r="AF31" s="389"/>
      <c r="AG31" s="389"/>
      <c r="AH31" s="389"/>
      <c r="AI31" s="389"/>
      <c r="AJ31" s="389"/>
      <c r="AK31" s="389"/>
      <c r="AL31" s="389"/>
      <c r="AM31" s="389"/>
      <c r="AN31" s="389"/>
      <c r="AO31" s="389"/>
      <c r="AP31" s="389"/>
      <c r="AQ31" s="389"/>
      <c r="AR31" s="389"/>
      <c r="AS31" s="389"/>
      <c r="AT31" s="389"/>
    </row>
    <row r="32" spans="1:46" x14ac:dyDescent="0.2">
      <c r="A32" s="389"/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205"/>
      <c r="M32" s="204"/>
      <c r="N32" s="205"/>
      <c r="O32" s="205"/>
      <c r="P32" s="205"/>
      <c r="Q32" s="389"/>
      <c r="R32" s="389"/>
      <c r="S32" s="389"/>
      <c r="T32" s="389"/>
      <c r="U32" s="389"/>
      <c r="V32" s="389"/>
      <c r="W32" s="389"/>
      <c r="X32" s="389"/>
      <c r="Y32" s="389"/>
      <c r="Z32" s="389"/>
      <c r="AA32" s="389"/>
      <c r="AB32" s="389"/>
      <c r="AC32" s="389"/>
      <c r="AD32" s="389"/>
      <c r="AE32" s="389"/>
      <c r="AF32" s="389"/>
      <c r="AG32" s="389"/>
      <c r="AH32" s="389"/>
      <c r="AI32" s="389"/>
      <c r="AJ32" s="389"/>
      <c r="AK32" s="389"/>
      <c r="AL32" s="389"/>
      <c r="AM32" s="389"/>
      <c r="AN32" s="389"/>
      <c r="AO32" s="389"/>
      <c r="AP32" s="389"/>
      <c r="AQ32" s="389"/>
      <c r="AR32" s="389"/>
      <c r="AS32" s="389"/>
      <c r="AT32" s="389"/>
    </row>
    <row r="33" spans="12:16" x14ac:dyDescent="0.2">
      <c r="L33" s="205"/>
      <c r="M33" s="204"/>
      <c r="N33" s="205"/>
      <c r="O33" s="205"/>
      <c r="P33" s="205"/>
    </row>
    <row r="34" spans="12:16" ht="14.25" customHeight="1" x14ac:dyDescent="0.2">
      <c r="L34" s="205"/>
      <c r="M34" s="204"/>
      <c r="N34" s="205"/>
      <c r="O34" s="205"/>
      <c r="P34" s="205"/>
    </row>
    <row r="35" spans="12:16" x14ac:dyDescent="0.2">
      <c r="L35" s="205"/>
      <c r="M35" s="204"/>
      <c r="N35" s="205"/>
      <c r="O35" s="205"/>
      <c r="P35" s="205"/>
    </row>
    <row r="36" spans="12:16" x14ac:dyDescent="0.2">
      <c r="L36" s="205"/>
      <c r="M36" s="204"/>
      <c r="N36" s="205"/>
      <c r="O36" s="205"/>
      <c r="P36" s="205"/>
    </row>
    <row r="37" spans="12:16" x14ac:dyDescent="0.2">
      <c r="L37" s="205"/>
      <c r="M37" s="204"/>
      <c r="N37" s="205"/>
      <c r="O37" s="205"/>
      <c r="P37" s="205"/>
    </row>
    <row r="38" spans="12:16" x14ac:dyDescent="0.2">
      <c r="L38" s="205"/>
      <c r="M38" s="204"/>
      <c r="N38" s="205"/>
      <c r="O38" s="205"/>
      <c r="P38" s="205"/>
    </row>
    <row r="39" spans="12:16" x14ac:dyDescent="0.2">
      <c r="L39" s="205"/>
      <c r="M39" s="204"/>
      <c r="N39" s="205"/>
      <c r="O39" s="205"/>
      <c r="P39" s="205"/>
    </row>
    <row r="40" spans="12:16" x14ac:dyDescent="0.2">
      <c r="L40" s="205"/>
      <c r="M40" s="204"/>
      <c r="N40" s="205"/>
      <c r="O40" s="205"/>
      <c r="P40" s="205"/>
    </row>
  </sheetData>
  <mergeCells count="4">
    <mergeCell ref="D5:F5"/>
    <mergeCell ref="G5:I5"/>
    <mergeCell ref="K5:L5"/>
    <mergeCell ref="A21:E21"/>
  </mergeCells>
  <hyperlinks>
    <hyperlink ref="A24" location="Innhold!A1" display="Innhold" xr:uid="{00000000-0004-0000-0300-000000000000}"/>
  </hyperlinks>
  <pageMargins left="0.48" right="0.28000000000000003" top="0.984251969" bottom="0.984251969" header="0.5" footer="0.5"/>
  <pageSetup paperSize="9" scale="90" orientation="landscape" r:id="rId1"/>
  <headerFooter alignWithMargins="0"/>
  <ignoredErrors>
    <ignoredError sqref="C9:G11 C13:G20 F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K18"/>
  <sheetViews>
    <sheetView showGridLines="0" zoomScaleNormal="100" workbookViewId="0">
      <selection activeCell="A60" sqref="A60"/>
    </sheetView>
  </sheetViews>
  <sheetFormatPr baseColWidth="10" defaultColWidth="11.42578125" defaultRowHeight="12.75" x14ac:dyDescent="0.2"/>
  <cols>
    <col min="1" max="1" width="52.28515625" style="8" customWidth="1"/>
    <col min="2" max="2" width="15" style="8" customWidth="1"/>
    <col min="3" max="4" width="16.140625" style="8" customWidth="1"/>
    <col min="5" max="5" width="18.28515625" style="8" customWidth="1"/>
    <col min="6" max="6" width="9.28515625" style="10" customWidth="1"/>
    <col min="7" max="10" width="9.28515625" style="8" customWidth="1"/>
    <col min="11" max="11" width="16.85546875" style="8" customWidth="1"/>
    <col min="12" max="14" width="9.28515625" style="8" customWidth="1"/>
    <col min="15" max="16384" width="11.42578125" style="8"/>
  </cols>
  <sheetData>
    <row r="1" spans="1:11" x14ac:dyDescent="0.2">
      <c r="A1" s="370" t="s">
        <v>78</v>
      </c>
      <c r="B1" s="317"/>
      <c r="C1" s="95"/>
      <c r="D1" s="95"/>
      <c r="E1" s="95"/>
      <c r="F1" s="96"/>
      <c r="G1" s="95"/>
      <c r="H1" s="95"/>
      <c r="I1" s="95"/>
      <c r="J1" s="95"/>
      <c r="K1" s="95"/>
    </row>
    <row r="2" spans="1:11" ht="18" x14ac:dyDescent="0.25">
      <c r="A2" s="371" t="s">
        <v>79</v>
      </c>
      <c r="B2" s="95"/>
      <c r="C2" s="95"/>
      <c r="D2" s="95"/>
      <c r="E2" s="95"/>
      <c r="F2" s="96"/>
      <c r="G2" s="95"/>
      <c r="H2" s="95"/>
      <c r="I2" s="95"/>
      <c r="J2" s="95"/>
      <c r="K2" s="95"/>
    </row>
    <row r="3" spans="1:11" ht="15.75" x14ac:dyDescent="0.25">
      <c r="A3" s="20" t="s">
        <v>80</v>
      </c>
      <c r="B3" s="21"/>
      <c r="C3" s="21"/>
      <c r="D3" s="21"/>
      <c r="E3" s="21"/>
      <c r="F3" s="96"/>
      <c r="G3" s="95"/>
      <c r="H3" s="95"/>
      <c r="I3" s="95"/>
      <c r="J3" s="95"/>
      <c r="K3" s="95"/>
    </row>
    <row r="4" spans="1:11" x14ac:dyDescent="0.2">
      <c r="A4" s="95"/>
      <c r="B4" s="18"/>
      <c r="C4" s="18"/>
      <c r="D4" s="18"/>
      <c r="E4" s="18"/>
      <c r="F4" s="15"/>
      <c r="G4" s="18"/>
      <c r="H4" s="18"/>
      <c r="I4" s="95"/>
      <c r="J4" s="95"/>
      <c r="K4" s="95"/>
    </row>
    <row r="5" spans="1:11" ht="16.5" x14ac:dyDescent="0.2">
      <c r="A5" s="108"/>
      <c r="B5" s="31" t="s">
        <v>23</v>
      </c>
      <c r="C5" s="34" t="s">
        <v>81</v>
      </c>
      <c r="D5" s="31" t="s">
        <v>25</v>
      </c>
      <c r="E5" s="61" t="s">
        <v>26</v>
      </c>
      <c r="F5" s="15"/>
      <c r="G5" s="18"/>
      <c r="H5" s="18"/>
      <c r="I5" s="95"/>
      <c r="J5" s="95"/>
      <c r="K5" s="95"/>
    </row>
    <row r="6" spans="1:11" ht="14.25" x14ac:dyDescent="0.2">
      <c r="A6" s="374" t="s">
        <v>82</v>
      </c>
      <c r="B6" s="33"/>
      <c r="C6" s="33"/>
      <c r="D6" s="33"/>
      <c r="E6" s="63" t="s">
        <v>28</v>
      </c>
      <c r="F6" s="15"/>
      <c r="G6" s="18"/>
      <c r="H6" s="359"/>
      <c r="I6" s="359"/>
      <c r="J6" s="359"/>
      <c r="K6" s="359"/>
    </row>
    <row r="7" spans="1:11" x14ac:dyDescent="0.2">
      <c r="A7" s="124" t="s">
        <v>83</v>
      </c>
      <c r="B7" s="270">
        <v>10286.78227999999</v>
      </c>
      <c r="C7" s="271" t="s">
        <v>55</v>
      </c>
      <c r="D7" s="272">
        <v>473</v>
      </c>
      <c r="E7" s="273">
        <v>12830.96502</v>
      </c>
      <c r="F7" s="96"/>
      <c r="G7" s="18"/>
      <c r="H7" s="359"/>
      <c r="I7" s="359"/>
      <c r="J7" s="359"/>
      <c r="K7" s="359"/>
    </row>
    <row r="8" spans="1:11" x14ac:dyDescent="0.2">
      <c r="A8" s="124" t="s">
        <v>84</v>
      </c>
      <c r="B8" s="270">
        <v>4554.7798199999997</v>
      </c>
      <c r="C8" s="271" t="s">
        <v>55</v>
      </c>
      <c r="D8" s="272">
        <v>1396.9</v>
      </c>
      <c r="E8" s="273">
        <v>3220.2034499999995</v>
      </c>
      <c r="F8" s="96"/>
      <c r="G8" s="18"/>
      <c r="H8" s="95"/>
      <c r="I8" s="95"/>
      <c r="J8" s="95"/>
      <c r="K8" s="95"/>
    </row>
    <row r="9" spans="1:11" x14ac:dyDescent="0.2">
      <c r="A9" s="124" t="s">
        <v>85</v>
      </c>
      <c r="B9" s="270">
        <v>4734.0560499999992</v>
      </c>
      <c r="C9" s="271">
        <v>670</v>
      </c>
      <c r="D9" s="272">
        <v>4113.8</v>
      </c>
      <c r="E9" s="273">
        <v>399.76520000000011</v>
      </c>
      <c r="F9" s="96"/>
      <c r="G9" s="18"/>
      <c r="H9" s="95"/>
      <c r="I9" s="95"/>
      <c r="J9" s="95"/>
      <c r="K9" s="95"/>
    </row>
    <row r="10" spans="1:11" x14ac:dyDescent="0.2">
      <c r="A10" s="109" t="s">
        <v>86</v>
      </c>
      <c r="B10" s="274">
        <v>19575.618149999988</v>
      </c>
      <c r="C10" s="275">
        <f>SUM(C7:C9)</f>
        <v>670</v>
      </c>
      <c r="D10" s="276">
        <f>SUM(D7:D9)</f>
        <v>5983.7000000000007</v>
      </c>
      <c r="E10" s="339">
        <f>SUM(E7:E9)</f>
        <v>16450.933669999999</v>
      </c>
      <c r="F10" s="96"/>
      <c r="G10" s="18"/>
      <c r="H10" s="359"/>
      <c r="I10" s="359"/>
      <c r="J10" s="359"/>
      <c r="K10" s="359"/>
    </row>
    <row r="11" spans="1:11" x14ac:dyDescent="0.2">
      <c r="A11" s="42" t="s">
        <v>87</v>
      </c>
      <c r="B11" s="270">
        <v>5791.9692400000049</v>
      </c>
      <c r="C11" s="277">
        <v>732.7</v>
      </c>
      <c r="D11" s="272">
        <v>3416.3</v>
      </c>
      <c r="E11" s="273">
        <v>3350.5942499999996</v>
      </c>
      <c r="F11" s="96"/>
      <c r="G11" s="18"/>
      <c r="H11" s="359"/>
      <c r="I11" s="359"/>
      <c r="J11" s="359"/>
      <c r="K11" s="359"/>
    </row>
    <row r="12" spans="1:11" x14ac:dyDescent="0.2">
      <c r="A12" s="124" t="s">
        <v>88</v>
      </c>
      <c r="B12" s="270">
        <v>346.28671999999995</v>
      </c>
      <c r="C12" s="277" t="s">
        <v>55</v>
      </c>
      <c r="D12" s="272">
        <v>264.5</v>
      </c>
      <c r="E12" s="273">
        <v>93.029430000000005</v>
      </c>
      <c r="F12" s="96"/>
      <c r="G12" s="18"/>
      <c r="H12" s="359"/>
      <c r="I12" s="359"/>
      <c r="J12" s="359"/>
      <c r="K12" s="359"/>
    </row>
    <row r="13" spans="1:11" s="12" customFormat="1" x14ac:dyDescent="0.2">
      <c r="A13" s="258" t="s">
        <v>23</v>
      </c>
      <c r="B13" s="274">
        <v>26884.474109999996</v>
      </c>
      <c r="C13" s="275">
        <f>SUM(C10,C11:C12)</f>
        <v>1402.7</v>
      </c>
      <c r="D13" s="276">
        <f>SUM(D10:D12)</f>
        <v>9664.5</v>
      </c>
      <c r="E13" s="278">
        <f>SUM(E10:E12)</f>
        <v>19894.557349999995</v>
      </c>
      <c r="F13" s="99"/>
      <c r="G13" s="18"/>
      <c r="H13" s="259"/>
      <c r="I13" s="259"/>
      <c r="J13" s="259"/>
      <c r="K13" s="259"/>
    </row>
    <row r="14" spans="1:11" x14ac:dyDescent="0.2">
      <c r="A14" s="95"/>
      <c r="B14" s="95"/>
      <c r="C14" s="18"/>
      <c r="D14" s="95"/>
      <c r="E14" s="95"/>
      <c r="F14" s="96"/>
      <c r="G14" s="95"/>
      <c r="H14" s="359"/>
      <c r="I14" s="359"/>
      <c r="J14" s="359"/>
      <c r="K14" s="359"/>
    </row>
    <row r="15" spans="1:11" ht="24.75" customHeight="1" x14ac:dyDescent="0.2">
      <c r="A15" s="445" t="s">
        <v>89</v>
      </c>
      <c r="B15" s="445"/>
      <c r="C15" s="445"/>
      <c r="D15" s="445"/>
      <c r="E15" s="445"/>
      <c r="F15" s="96"/>
      <c r="G15" s="95"/>
      <c r="H15" s="359"/>
      <c r="I15" s="359"/>
      <c r="J15" s="359"/>
      <c r="K15" s="359"/>
    </row>
    <row r="16" spans="1:11" x14ac:dyDescent="0.2">
      <c r="A16" s="14" t="s">
        <v>36</v>
      </c>
      <c r="B16" s="95"/>
      <c r="C16" s="95"/>
      <c r="D16" s="95"/>
      <c r="E16" s="95"/>
      <c r="F16" s="96"/>
      <c r="G16" s="95"/>
      <c r="H16" s="95"/>
      <c r="I16" s="95"/>
      <c r="J16" s="95"/>
      <c r="K16" s="95"/>
    </row>
    <row r="18" spans="1:1" x14ac:dyDescent="0.2">
      <c r="A18" s="387" t="s">
        <v>37</v>
      </c>
    </row>
  </sheetData>
  <mergeCells count="1">
    <mergeCell ref="A15:E15"/>
  </mergeCells>
  <phoneticPr fontId="0" type="noConversion"/>
  <hyperlinks>
    <hyperlink ref="A18" location="Innhold!A1" display="Innhold" xr:uid="{00000000-0004-0000-0400-000000000000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H18"/>
  <sheetViews>
    <sheetView tabSelected="1" zoomScaleNormal="100" workbookViewId="0">
      <selection activeCell="G15" sqref="G15"/>
    </sheetView>
  </sheetViews>
  <sheetFormatPr baseColWidth="10" defaultColWidth="9.140625" defaultRowHeight="11.25" x14ac:dyDescent="0.2"/>
  <cols>
    <col min="1" max="1" width="38.5703125" style="22" customWidth="1"/>
    <col min="2" max="2" width="13.5703125" style="22" customWidth="1"/>
    <col min="3" max="3" width="12.85546875" style="22" customWidth="1"/>
    <col min="4" max="4" width="16.7109375" style="22" customWidth="1"/>
    <col min="5" max="5" width="18" style="22" customWidth="1"/>
    <col min="6" max="6" width="9.140625" style="22"/>
    <col min="7" max="7" width="10.85546875" style="22" bestFit="1" customWidth="1"/>
    <col min="8" max="16384" width="9.140625" style="22"/>
  </cols>
  <sheetData>
    <row r="1" spans="1:8" s="26" customFormat="1" ht="12" x14ac:dyDescent="0.2">
      <c r="A1" s="370" t="s">
        <v>78</v>
      </c>
      <c r="B1" s="318"/>
      <c r="C1" s="318"/>
    </row>
    <row r="2" spans="1:8" ht="18" x14ac:dyDescent="0.25">
      <c r="A2" s="371" t="s">
        <v>90</v>
      </c>
      <c r="B2" s="99"/>
      <c r="C2" s="99"/>
      <c r="D2" s="99"/>
      <c r="E2" s="99"/>
      <c r="F2" s="218"/>
      <c r="G2" s="218"/>
      <c r="H2" s="217"/>
    </row>
    <row r="3" spans="1:8" ht="15.75" x14ac:dyDescent="0.25">
      <c r="A3" s="9" t="s">
        <v>91</v>
      </c>
      <c r="B3" s="410"/>
      <c r="C3" s="410"/>
      <c r="D3" s="410"/>
      <c r="E3" s="410"/>
      <c r="F3" s="217"/>
      <c r="G3" s="217"/>
      <c r="H3" s="217"/>
    </row>
    <row r="4" spans="1:8" x14ac:dyDescent="0.2">
      <c r="A4" s="53"/>
      <c r="B4" s="217"/>
      <c r="C4" s="217"/>
      <c r="D4" s="217"/>
      <c r="E4" s="217"/>
      <c r="F4" s="217"/>
      <c r="G4" s="217"/>
      <c r="H4" s="217"/>
    </row>
    <row r="5" spans="1:8" ht="14.25" x14ac:dyDescent="0.2">
      <c r="A5" s="110"/>
      <c r="B5" s="34" t="s">
        <v>23</v>
      </c>
      <c r="C5" s="34" t="s">
        <v>24</v>
      </c>
      <c r="D5" s="34" t="s">
        <v>25</v>
      </c>
      <c r="E5" s="61" t="s">
        <v>26</v>
      </c>
      <c r="F5" s="217"/>
      <c r="G5" s="217"/>
      <c r="H5" s="217"/>
    </row>
    <row r="6" spans="1:8" ht="14.25" x14ac:dyDescent="0.2">
      <c r="A6" s="111" t="s">
        <v>92</v>
      </c>
      <c r="B6" s="363"/>
      <c r="C6" s="363"/>
      <c r="D6" s="363"/>
      <c r="E6" s="63" t="s">
        <v>28</v>
      </c>
      <c r="F6" s="217"/>
      <c r="G6" s="217"/>
      <c r="H6" s="217"/>
    </row>
    <row r="7" spans="1:8" ht="12.75" x14ac:dyDescent="0.2">
      <c r="A7" s="42" t="s">
        <v>93</v>
      </c>
      <c r="B7" s="279">
        <f t="shared" ref="B7:B13" si="0">SUM(C7:E7)</f>
        <v>2111.2056100000009</v>
      </c>
      <c r="C7" s="279" t="s">
        <v>55</v>
      </c>
      <c r="D7" s="27">
        <v>353.7</v>
      </c>
      <c r="E7" s="280">
        <v>1757.5056100000011</v>
      </c>
      <c r="F7" s="217"/>
      <c r="G7" s="100"/>
      <c r="H7" s="4"/>
    </row>
    <row r="8" spans="1:8" ht="12.75" x14ac:dyDescent="0.2">
      <c r="A8" s="42" t="s">
        <v>94</v>
      </c>
      <c r="B8" s="279">
        <f t="shared" si="0"/>
        <v>7438.7248099999888</v>
      </c>
      <c r="C8" s="279" t="s">
        <v>55</v>
      </c>
      <c r="D8" s="27">
        <v>1982</v>
      </c>
      <c r="E8" s="280">
        <v>5456.7248099999888</v>
      </c>
      <c r="F8" s="217"/>
      <c r="G8" s="100"/>
      <c r="H8" s="217"/>
    </row>
    <row r="9" spans="1:8" ht="12.75" x14ac:dyDescent="0.2">
      <c r="A9" s="124" t="s">
        <v>95</v>
      </c>
      <c r="B9" s="279">
        <f t="shared" si="0"/>
        <v>6391.6604400000078</v>
      </c>
      <c r="C9" s="279" t="s">
        <v>55</v>
      </c>
      <c r="D9" s="27">
        <v>2760.7</v>
      </c>
      <c r="E9" s="280">
        <v>3630.960440000008</v>
      </c>
      <c r="F9" s="217"/>
      <c r="G9" s="100"/>
      <c r="H9" s="217"/>
    </row>
    <row r="10" spans="1:8" ht="12.75" x14ac:dyDescent="0.2">
      <c r="A10" s="42" t="s">
        <v>96</v>
      </c>
      <c r="B10" s="279">
        <f t="shared" si="0"/>
        <v>6773.2724099999996</v>
      </c>
      <c r="C10" s="279" t="s">
        <v>55</v>
      </c>
      <c r="D10" s="27">
        <v>4180.8</v>
      </c>
      <c r="E10" s="280">
        <v>2592.4724099999994</v>
      </c>
      <c r="F10" s="217"/>
      <c r="G10" s="100"/>
      <c r="H10" s="217"/>
    </row>
    <row r="11" spans="1:8" ht="12.75" x14ac:dyDescent="0.2">
      <c r="A11" s="124" t="s">
        <v>97</v>
      </c>
      <c r="B11" s="279">
        <f t="shared" si="0"/>
        <v>9013.8420600000081</v>
      </c>
      <c r="C11" s="279" t="s">
        <v>55</v>
      </c>
      <c r="D11" s="27">
        <v>1750.3</v>
      </c>
      <c r="E11" s="280">
        <v>7263.542060000008</v>
      </c>
      <c r="F11" s="217"/>
      <c r="G11" s="100"/>
      <c r="H11" s="217"/>
    </row>
    <row r="12" spans="1:8" ht="12.75" x14ac:dyDescent="0.2">
      <c r="A12" s="42" t="s">
        <v>98</v>
      </c>
      <c r="B12" s="279">
        <f t="shared" si="0"/>
        <v>2495.3116100000002</v>
      </c>
      <c r="C12" s="279" t="s">
        <v>55</v>
      </c>
      <c r="D12" s="27">
        <v>2096.5</v>
      </c>
      <c r="E12" s="280">
        <v>398.8116100000002</v>
      </c>
      <c r="F12" s="217"/>
      <c r="G12" s="100"/>
      <c r="H12" s="217"/>
    </row>
    <row r="13" spans="1:8" ht="12.75" x14ac:dyDescent="0.2">
      <c r="A13" s="42" t="s">
        <v>99</v>
      </c>
      <c r="B13" s="279">
        <f t="shared" si="0"/>
        <v>30318</v>
      </c>
      <c r="C13" s="27">
        <v>30318</v>
      </c>
      <c r="D13" s="280" t="s">
        <v>55</v>
      </c>
      <c r="E13" s="280" t="s">
        <v>55</v>
      </c>
      <c r="F13" s="217"/>
      <c r="G13" s="100"/>
      <c r="H13" s="217"/>
    </row>
    <row r="14" spans="1:8" ht="12.75" x14ac:dyDescent="0.2">
      <c r="A14" s="43" t="s">
        <v>23</v>
      </c>
      <c r="B14" s="281">
        <f>SUM(C14:E14)</f>
        <v>64542.016940000001</v>
      </c>
      <c r="C14" s="282">
        <f>SUM(C7:C13)</f>
        <v>30318</v>
      </c>
      <c r="D14" s="282">
        <f>SUM(D7:D13)</f>
        <v>13124</v>
      </c>
      <c r="E14" s="282">
        <f>SUM(E7:E13)</f>
        <v>21100.016940000005</v>
      </c>
      <c r="F14" s="217"/>
      <c r="G14" s="221">
        <f>SUM(D14:E14)</f>
        <v>34224.016940000001</v>
      </c>
      <c r="H14" s="217"/>
    </row>
    <row r="15" spans="1:8" ht="12.75" x14ac:dyDescent="0.2">
      <c r="A15" s="99"/>
      <c r="B15" s="24"/>
      <c r="C15" s="24"/>
      <c r="D15" s="24"/>
      <c r="E15" s="24"/>
      <c r="F15" s="217"/>
      <c r="G15" s="217"/>
      <c r="H15" s="217"/>
    </row>
    <row r="16" spans="1:8" x14ac:dyDescent="0.2">
      <c r="A16" s="14" t="s">
        <v>36</v>
      </c>
      <c r="B16" s="100"/>
      <c r="C16" s="217"/>
      <c r="D16" s="217"/>
      <c r="E16" s="223"/>
      <c r="F16" s="217"/>
      <c r="G16" s="217"/>
      <c r="H16" s="217"/>
    </row>
    <row r="18" spans="1:1" ht="12.75" x14ac:dyDescent="0.2">
      <c r="A18" s="387" t="s">
        <v>37</v>
      </c>
    </row>
  </sheetData>
  <phoneticPr fontId="0" type="noConversion"/>
  <hyperlinks>
    <hyperlink ref="A18" location="Innhold!A1" display="Innhold" xr:uid="{00000000-0004-0000-0500-000000000000}"/>
  </hyperlink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C14 B16:C1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I45"/>
  <sheetViews>
    <sheetView showGridLines="0" zoomScaleNormal="100" workbookViewId="0"/>
  </sheetViews>
  <sheetFormatPr baseColWidth="10" defaultColWidth="9.140625" defaultRowHeight="11.25" x14ac:dyDescent="0.2"/>
  <cols>
    <col min="1" max="1" width="37.85546875" style="4" customWidth="1"/>
    <col min="2" max="2" width="11.7109375" style="4" customWidth="1"/>
    <col min="3" max="3" width="15.140625" style="4" customWidth="1"/>
    <col min="4" max="4" width="15" style="4" customWidth="1"/>
    <col min="5" max="5" width="17.42578125" style="4" customWidth="1"/>
    <col min="6" max="7" width="11.7109375" style="4" customWidth="1"/>
    <col min="8" max="8" width="15.42578125" style="4" customWidth="1"/>
    <col min="9" max="16384" width="9.140625" style="4"/>
  </cols>
  <sheetData>
    <row r="1" spans="1:8" s="319" customFormat="1" ht="12" x14ac:dyDescent="0.2">
      <c r="A1" s="370" t="s">
        <v>78</v>
      </c>
    </row>
    <row r="2" spans="1:8" s="3" customFormat="1" ht="18" x14ac:dyDescent="0.25">
      <c r="A2" s="56" t="s">
        <v>100</v>
      </c>
    </row>
    <row r="3" spans="1:8" s="5" customFormat="1" ht="15.75" x14ac:dyDescent="0.25">
      <c r="A3" s="2" t="s">
        <v>101</v>
      </c>
      <c r="B3" s="3"/>
      <c r="C3" s="3"/>
      <c r="D3" s="3"/>
      <c r="E3" s="3"/>
      <c r="F3" s="3"/>
      <c r="G3" s="3"/>
      <c r="H3" s="3"/>
    </row>
    <row r="5" spans="1:8" ht="14.25" x14ac:dyDescent="0.2">
      <c r="A5" s="112"/>
      <c r="B5" s="446" t="s">
        <v>23</v>
      </c>
      <c r="C5" s="446" t="s">
        <v>24</v>
      </c>
      <c r="D5" s="448" t="s">
        <v>41</v>
      </c>
      <c r="E5" s="449"/>
      <c r="F5" s="446" t="s">
        <v>102</v>
      </c>
      <c r="G5" s="113" t="s">
        <v>42</v>
      </c>
    </row>
    <row r="6" spans="1:8" ht="14.25" x14ac:dyDescent="0.2">
      <c r="A6" s="114"/>
      <c r="B6" s="447"/>
      <c r="C6" s="447"/>
      <c r="D6" s="430" t="s">
        <v>46</v>
      </c>
      <c r="E6" s="430" t="s">
        <v>103</v>
      </c>
      <c r="F6" s="447"/>
      <c r="G6" s="115"/>
    </row>
    <row r="7" spans="1:8" ht="14.25" x14ac:dyDescent="0.2">
      <c r="A7" s="116"/>
      <c r="B7" s="431"/>
      <c r="C7" s="431"/>
      <c r="D7" s="431"/>
      <c r="E7" s="431" t="s">
        <v>104</v>
      </c>
      <c r="F7" s="431"/>
      <c r="G7" s="115"/>
    </row>
    <row r="8" spans="1:8" ht="14.25" x14ac:dyDescent="0.2">
      <c r="A8" s="117" t="s">
        <v>92</v>
      </c>
      <c r="B8" s="118"/>
      <c r="C8" s="118"/>
      <c r="D8" s="118"/>
      <c r="E8" s="118" t="s">
        <v>105</v>
      </c>
      <c r="F8" s="118"/>
      <c r="G8" s="119"/>
    </row>
    <row r="9" spans="1:8" ht="12.75" x14ac:dyDescent="0.2">
      <c r="A9" s="120" t="s">
        <v>93</v>
      </c>
      <c r="B9" s="279">
        <f>SUM(C9:G9)</f>
        <v>2111.3056099999994</v>
      </c>
      <c r="C9" s="283">
        <v>18.919929999999997</v>
      </c>
      <c r="D9" s="283">
        <v>237.6497599999999</v>
      </c>
      <c r="E9" s="283">
        <v>1789.6552499999998</v>
      </c>
      <c r="F9" s="283">
        <v>32.945140000000002</v>
      </c>
      <c r="G9" s="284">
        <v>32.135530000000003</v>
      </c>
    </row>
    <row r="10" spans="1:8" ht="12.75" x14ac:dyDescent="0.2">
      <c r="A10" s="120" t="s">
        <v>94</v>
      </c>
      <c r="B10" s="279">
        <f t="shared" ref="B10:B15" si="0">SUM(C10:G10)</f>
        <v>7438.9248099999932</v>
      </c>
      <c r="C10" s="283">
        <v>203.15064000000001</v>
      </c>
      <c r="D10" s="283">
        <v>1378.7873500000001</v>
      </c>
      <c r="E10" s="283">
        <v>5254.3156999999928</v>
      </c>
      <c r="F10" s="283">
        <v>319.57094999999993</v>
      </c>
      <c r="G10" s="285">
        <v>283.10016999999999</v>
      </c>
    </row>
    <row r="11" spans="1:8" ht="12.75" x14ac:dyDescent="0.2">
      <c r="A11" s="411" t="s">
        <v>95</v>
      </c>
      <c r="B11" s="279">
        <f t="shared" si="0"/>
        <v>6391.7604400000018</v>
      </c>
      <c r="C11" s="283">
        <v>577.78395999999998</v>
      </c>
      <c r="D11" s="283">
        <v>1771.0089699999994</v>
      </c>
      <c r="E11" s="283">
        <v>3357.9983600000023</v>
      </c>
      <c r="F11" s="283">
        <v>115.71001999999999</v>
      </c>
      <c r="G11" s="285">
        <v>569.25913000000003</v>
      </c>
    </row>
    <row r="12" spans="1:8" ht="12.75" x14ac:dyDescent="0.2">
      <c r="A12" s="120" t="s">
        <v>96</v>
      </c>
      <c r="B12" s="279">
        <f t="shared" si="0"/>
        <v>6773.2724099999996</v>
      </c>
      <c r="C12" s="283">
        <v>1643.0408399999999</v>
      </c>
      <c r="D12" s="283">
        <v>1705.6675299999999</v>
      </c>
      <c r="E12" s="283">
        <v>2532.6460099999995</v>
      </c>
      <c r="F12" s="283">
        <v>86.39828</v>
      </c>
      <c r="G12" s="285">
        <v>805.51974999999993</v>
      </c>
    </row>
    <row r="13" spans="1:8" ht="12.75" x14ac:dyDescent="0.2">
      <c r="A13" s="411" t="s">
        <v>97</v>
      </c>
      <c r="B13" s="279">
        <f t="shared" si="0"/>
        <v>9013.842059999999</v>
      </c>
      <c r="C13" s="283">
        <v>218.0181</v>
      </c>
      <c r="D13" s="283">
        <v>965.85329999999999</v>
      </c>
      <c r="E13" s="283">
        <v>6968.0516099999986</v>
      </c>
      <c r="F13" s="283">
        <v>641.00669000000005</v>
      </c>
      <c r="G13" s="285">
        <v>220.91235999999998</v>
      </c>
    </row>
    <row r="14" spans="1:8" ht="12.75" x14ac:dyDescent="0.2">
      <c r="A14" s="120" t="s">
        <v>98</v>
      </c>
      <c r="B14" s="279">
        <f t="shared" si="0"/>
        <v>2495.4116100000006</v>
      </c>
      <c r="C14" s="283">
        <v>263.34399999999999</v>
      </c>
      <c r="D14" s="283">
        <v>589.53</v>
      </c>
      <c r="E14" s="283">
        <v>1493.5476100000001</v>
      </c>
      <c r="F14" s="283">
        <v>17.635000000000002</v>
      </c>
      <c r="G14" s="285">
        <v>131.35500000000002</v>
      </c>
    </row>
    <row r="15" spans="1:8" ht="12.75" x14ac:dyDescent="0.2">
      <c r="A15" s="121" t="s">
        <v>23</v>
      </c>
      <c r="B15" s="281">
        <f t="shared" si="0"/>
        <v>34224.516939999994</v>
      </c>
      <c r="C15" s="281">
        <f>SUM(C9:C14)</f>
        <v>2924.2574699999996</v>
      </c>
      <c r="D15" s="281">
        <f>SUM(D9:D14)</f>
        <v>6648.4969099999989</v>
      </c>
      <c r="E15" s="281">
        <f>SUM(E9:E14)</f>
        <v>21396.214539999994</v>
      </c>
      <c r="F15" s="281">
        <f>SUM(F9:F14)</f>
        <v>1213.2660800000001</v>
      </c>
      <c r="G15" s="282">
        <f>SUM(G9:G14)</f>
        <v>2042.2819400000001</v>
      </c>
    </row>
    <row r="16" spans="1:8" x14ac:dyDescent="0.2">
      <c r="A16" s="5"/>
      <c r="B16" s="122"/>
      <c r="C16" s="122"/>
      <c r="D16" s="122"/>
      <c r="E16" s="122"/>
      <c r="F16" s="122"/>
      <c r="G16" s="122"/>
    </row>
    <row r="17" spans="1:9" ht="12.75" x14ac:dyDescent="0.2">
      <c r="A17" s="6" t="s">
        <v>36</v>
      </c>
      <c r="B17" s="123"/>
      <c r="C17" s="55"/>
      <c r="D17" s="412"/>
      <c r="E17" s="123"/>
      <c r="F17" s="123"/>
      <c r="G17" s="123"/>
    </row>
    <row r="18" spans="1:9" x14ac:dyDescent="0.2">
      <c r="B18" s="143"/>
    </row>
    <row r="19" spans="1:9" ht="12.75" x14ac:dyDescent="0.2">
      <c r="A19" s="387" t="s">
        <v>37</v>
      </c>
    </row>
    <row r="20" spans="1:9" ht="12.75" x14ac:dyDescent="0.2">
      <c r="A20" s="216"/>
      <c r="B20" s="142"/>
      <c r="C20" s="142"/>
      <c r="D20" s="142"/>
      <c r="E20" s="142"/>
      <c r="F20" s="142"/>
      <c r="G20" s="142"/>
      <c r="H20" s="142"/>
      <c r="I20" s="142"/>
    </row>
    <row r="21" spans="1:9" ht="12.75" x14ac:dyDescent="0.2">
      <c r="A21" s="142"/>
      <c r="B21" s="142"/>
      <c r="C21" s="142"/>
      <c r="D21" s="142"/>
      <c r="E21" s="291"/>
      <c r="F21" s="142"/>
      <c r="G21" s="142"/>
      <c r="H21" s="142"/>
      <c r="I21" s="142"/>
    </row>
    <row r="22" spans="1:9" ht="18" x14ac:dyDescent="0.25">
      <c r="A22" s="214"/>
      <c r="B22" s="142"/>
      <c r="C22" s="142"/>
      <c r="D22" s="142"/>
      <c r="E22" s="142"/>
      <c r="F22" s="142"/>
      <c r="G22" s="142"/>
      <c r="H22" s="142"/>
      <c r="I22" s="142"/>
    </row>
    <row r="23" spans="1:9" ht="12.75" x14ac:dyDescent="0.2">
      <c r="A23" s="142"/>
      <c r="B23" s="142"/>
      <c r="C23" s="142"/>
      <c r="D23" s="142"/>
      <c r="E23" s="142"/>
      <c r="F23" s="142"/>
      <c r="G23" s="142"/>
      <c r="H23" s="142"/>
      <c r="I23" s="142"/>
    </row>
    <row r="24" spans="1:9" ht="12.75" x14ac:dyDescent="0.2">
      <c r="A24" s="142"/>
      <c r="B24" s="142"/>
      <c r="C24" s="142"/>
      <c r="D24" s="142"/>
      <c r="E24" s="142"/>
      <c r="F24" s="142"/>
      <c r="G24" s="142"/>
      <c r="H24" s="142"/>
      <c r="I24" s="142"/>
    </row>
    <row r="25" spans="1:9" ht="12.75" x14ac:dyDescent="0.2">
      <c r="A25" s="142"/>
      <c r="B25" s="142"/>
      <c r="C25" s="142"/>
      <c r="D25" s="142"/>
      <c r="E25" s="142"/>
      <c r="F25" s="142"/>
      <c r="G25" s="142"/>
      <c r="H25" s="142"/>
      <c r="I25" s="142"/>
    </row>
    <row r="26" spans="1:9" ht="12.75" x14ac:dyDescent="0.2">
      <c r="A26" s="142"/>
      <c r="B26" s="142"/>
      <c r="C26" s="142"/>
      <c r="D26" s="142"/>
      <c r="E26" s="142"/>
      <c r="F26" s="142"/>
      <c r="G26" s="142"/>
      <c r="H26" s="142"/>
      <c r="I26" s="142"/>
    </row>
    <row r="27" spans="1:9" ht="12.75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ht="12.75" x14ac:dyDescent="0.2">
      <c r="A28" s="142"/>
      <c r="B28" s="142"/>
      <c r="C28" s="142"/>
      <c r="D28" s="142"/>
      <c r="E28" s="142"/>
      <c r="F28" s="142"/>
      <c r="G28" s="142"/>
      <c r="H28" s="142"/>
      <c r="I28" s="142"/>
    </row>
    <row r="29" spans="1:9" ht="12.75" x14ac:dyDescent="0.2">
      <c r="A29" s="142"/>
      <c r="B29" s="142"/>
      <c r="C29" s="142"/>
      <c r="D29" s="142"/>
      <c r="E29" s="142"/>
      <c r="F29" s="142"/>
      <c r="G29" s="142"/>
      <c r="H29" s="142"/>
      <c r="I29" s="142"/>
    </row>
    <row r="30" spans="1:9" ht="12.75" x14ac:dyDescent="0.2">
      <c r="A30" s="142"/>
      <c r="B30" s="142"/>
      <c r="C30" s="142"/>
      <c r="D30" s="142"/>
      <c r="E30" s="142"/>
      <c r="F30" s="142"/>
      <c r="G30" s="142"/>
      <c r="H30" s="142"/>
      <c r="I30" s="142"/>
    </row>
    <row r="31" spans="1:9" ht="12.75" x14ac:dyDescent="0.2">
      <c r="A31" s="142"/>
      <c r="B31" s="142"/>
      <c r="C31" s="142"/>
      <c r="D31" s="142"/>
      <c r="E31" s="142"/>
      <c r="F31" s="142"/>
      <c r="G31" s="142"/>
      <c r="H31" s="142"/>
      <c r="I31" s="142"/>
    </row>
    <row r="32" spans="1:9" ht="12.75" x14ac:dyDescent="0.2">
      <c r="A32" s="142"/>
      <c r="B32" s="142"/>
      <c r="C32" s="142"/>
      <c r="D32" s="142"/>
      <c r="E32" s="142"/>
      <c r="F32" s="142"/>
      <c r="G32" s="142"/>
      <c r="H32" s="142"/>
      <c r="I32" s="142"/>
    </row>
    <row r="33" spans="1:9" ht="12.75" x14ac:dyDescent="0.2">
      <c r="A33" s="142"/>
      <c r="B33" s="142"/>
      <c r="C33" s="142"/>
      <c r="D33" s="142"/>
      <c r="E33" s="142"/>
      <c r="F33" s="142"/>
      <c r="G33" s="142"/>
      <c r="H33" s="142"/>
      <c r="I33" s="142"/>
    </row>
    <row r="34" spans="1:9" ht="12.75" x14ac:dyDescent="0.2">
      <c r="A34" s="142"/>
      <c r="B34" s="142"/>
      <c r="C34" s="142"/>
      <c r="D34" s="142"/>
      <c r="E34" s="142"/>
      <c r="F34" s="142"/>
      <c r="G34" s="142"/>
      <c r="H34" s="142"/>
      <c r="I34" s="142"/>
    </row>
    <row r="35" spans="1:9" ht="12.75" x14ac:dyDescent="0.2">
      <c r="A35" s="142"/>
      <c r="B35" s="142"/>
      <c r="C35" s="142"/>
      <c r="D35" s="142"/>
      <c r="E35" s="142"/>
      <c r="F35" s="142"/>
      <c r="G35" s="142"/>
      <c r="H35" s="142"/>
      <c r="I35" s="142"/>
    </row>
    <row r="36" spans="1:9" ht="12.75" x14ac:dyDescent="0.2">
      <c r="A36" s="142"/>
      <c r="B36" s="142"/>
      <c r="C36" s="142"/>
      <c r="D36" s="142"/>
      <c r="E36" s="142"/>
      <c r="F36" s="142"/>
      <c r="G36" s="142"/>
      <c r="H36" s="142"/>
      <c r="I36" s="142"/>
    </row>
    <row r="37" spans="1:9" ht="12.75" x14ac:dyDescent="0.2">
      <c r="A37" s="142"/>
      <c r="B37" s="142"/>
      <c r="C37" s="142"/>
      <c r="D37" s="142"/>
      <c r="E37" s="142"/>
      <c r="F37" s="142"/>
      <c r="G37" s="142"/>
      <c r="H37" s="142"/>
      <c r="I37" s="142"/>
    </row>
    <row r="38" spans="1:9" ht="12.75" x14ac:dyDescent="0.2">
      <c r="A38" s="142"/>
      <c r="B38" s="142"/>
      <c r="C38" s="142"/>
      <c r="D38" s="142"/>
      <c r="E38" s="142"/>
      <c r="F38" s="142"/>
      <c r="G38" s="142"/>
      <c r="H38" s="142"/>
      <c r="I38" s="142"/>
    </row>
    <row r="39" spans="1:9" ht="12.75" x14ac:dyDescent="0.2">
      <c r="A39" s="142"/>
      <c r="B39" s="142"/>
      <c r="C39" s="142"/>
      <c r="D39" s="142"/>
      <c r="E39" s="142"/>
      <c r="F39" s="142"/>
      <c r="G39" s="142"/>
      <c r="H39" s="142"/>
      <c r="I39" s="142"/>
    </row>
    <row r="40" spans="1:9" ht="12.75" x14ac:dyDescent="0.2">
      <c r="A40" s="142"/>
      <c r="B40" s="142"/>
      <c r="C40" s="142"/>
      <c r="D40" s="142"/>
      <c r="E40" s="142"/>
      <c r="F40" s="142"/>
      <c r="G40" s="142"/>
      <c r="H40" s="142"/>
      <c r="I40" s="142"/>
    </row>
    <row r="41" spans="1:9" ht="12.75" x14ac:dyDescent="0.2">
      <c r="A41" s="142"/>
      <c r="B41" s="142"/>
      <c r="C41" s="142"/>
      <c r="D41" s="142"/>
      <c r="E41" s="142"/>
      <c r="F41" s="142"/>
      <c r="G41" s="142"/>
      <c r="H41" s="142"/>
      <c r="I41" s="142"/>
    </row>
    <row r="42" spans="1:9" ht="12.75" x14ac:dyDescent="0.2">
      <c r="A42" s="142"/>
      <c r="B42" s="142"/>
      <c r="C42" s="142"/>
      <c r="D42" s="142"/>
      <c r="E42" s="142"/>
      <c r="F42" s="142"/>
      <c r="G42" s="142"/>
      <c r="H42" s="142"/>
      <c r="I42" s="142"/>
    </row>
    <row r="43" spans="1:9" ht="12.75" x14ac:dyDescent="0.2">
      <c r="A43" s="142"/>
      <c r="B43" s="142"/>
      <c r="C43" s="142"/>
      <c r="D43" s="142"/>
      <c r="E43" s="142"/>
      <c r="F43" s="142"/>
      <c r="G43" s="142"/>
      <c r="H43" s="142"/>
      <c r="I43" s="142"/>
    </row>
    <row r="44" spans="1:9" ht="12.75" x14ac:dyDescent="0.2">
      <c r="A44" s="142"/>
      <c r="B44" s="142"/>
      <c r="C44" s="142"/>
      <c r="D44" s="142"/>
      <c r="E44" s="142"/>
      <c r="F44" s="142"/>
      <c r="G44" s="142"/>
      <c r="H44" s="142"/>
      <c r="I44" s="142"/>
    </row>
    <row r="45" spans="1:9" ht="12.75" x14ac:dyDescent="0.2">
      <c r="A45" s="142"/>
      <c r="B45" s="142"/>
      <c r="C45" s="142"/>
      <c r="D45" s="142"/>
      <c r="E45" s="142"/>
      <c r="F45" s="142"/>
      <c r="G45" s="142"/>
      <c r="H45" s="142"/>
      <c r="I45" s="142"/>
    </row>
  </sheetData>
  <mergeCells count="4">
    <mergeCell ref="B5:B6"/>
    <mergeCell ref="C5:C6"/>
    <mergeCell ref="D5:E5"/>
    <mergeCell ref="F5:F6"/>
  </mergeCells>
  <phoneticPr fontId="0" type="noConversion"/>
  <hyperlinks>
    <hyperlink ref="A19" location="Innhold!A1" display="Innhold" xr:uid="{00000000-0004-0000-0600-000000000000}"/>
  </hyperlinks>
  <pageMargins left="0.57999999999999996" right="0.17" top="0.984251969" bottom="0.984251969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H25"/>
  <sheetViews>
    <sheetView zoomScaleNormal="100" workbookViewId="0">
      <selection activeCell="F12" sqref="F12"/>
    </sheetView>
  </sheetViews>
  <sheetFormatPr baseColWidth="10" defaultColWidth="9.140625" defaultRowHeight="11.25" x14ac:dyDescent="0.2"/>
  <cols>
    <col min="1" max="1" width="36.42578125" style="145" customWidth="1"/>
    <col min="2" max="2" width="11.140625" style="144" customWidth="1"/>
    <col min="3" max="3" width="13" style="145" customWidth="1"/>
    <col min="4" max="4" width="17.42578125" style="145" customWidth="1"/>
    <col min="5" max="5" width="18.7109375" style="145" customWidth="1"/>
    <col min="6" max="6" width="17.28515625" style="145" customWidth="1"/>
    <col min="7" max="7" width="10.28515625" style="145" bestFit="1" customWidth="1"/>
    <col min="8" max="16384" width="9.140625" style="145"/>
  </cols>
  <sheetData>
    <row r="1" spans="1:8" s="320" customFormat="1" ht="12.75" x14ac:dyDescent="0.2">
      <c r="A1" s="317" t="s">
        <v>78</v>
      </c>
      <c r="B1" s="321"/>
    </row>
    <row r="2" spans="1:8" ht="18" x14ac:dyDescent="0.25">
      <c r="A2" s="146" t="s">
        <v>106</v>
      </c>
      <c r="B2" s="413"/>
      <c r="C2" s="232"/>
      <c r="D2" s="232"/>
      <c r="E2" s="232"/>
      <c r="F2" s="232"/>
      <c r="G2" s="232"/>
    </row>
    <row r="3" spans="1:8" ht="15.75" x14ac:dyDescent="0.25">
      <c r="A3" s="147" t="s">
        <v>107</v>
      </c>
      <c r="B3" s="413"/>
      <c r="C3" s="232"/>
      <c r="D3" s="232"/>
      <c r="E3" s="232"/>
      <c r="F3" s="232"/>
      <c r="G3" s="232"/>
    </row>
    <row r="4" spans="1:8" ht="12.75" x14ac:dyDescent="0.2">
      <c r="A4" s="232"/>
      <c r="B4" s="413"/>
      <c r="C4" s="232"/>
      <c r="D4" s="232"/>
      <c r="E4" s="232"/>
      <c r="F4" s="232"/>
      <c r="G4" s="232"/>
    </row>
    <row r="5" spans="1:8" ht="14.25" x14ac:dyDescent="0.2">
      <c r="A5" s="148" t="s">
        <v>52</v>
      </c>
      <c r="B5" s="149"/>
      <c r="C5" s="149" t="s">
        <v>23</v>
      </c>
      <c r="D5" s="149" t="s">
        <v>108</v>
      </c>
      <c r="E5" s="149" t="s">
        <v>109</v>
      </c>
      <c r="F5" s="150" t="s">
        <v>110</v>
      </c>
      <c r="G5" s="232"/>
    </row>
    <row r="6" spans="1:8" ht="14.25" x14ac:dyDescent="0.2">
      <c r="A6" s="309" t="s">
        <v>111</v>
      </c>
      <c r="B6" s="197" t="s">
        <v>112</v>
      </c>
      <c r="C6" s="414">
        <f>SUM(D6:F6)</f>
        <v>30318</v>
      </c>
      <c r="D6" s="286">
        <v>985</v>
      </c>
      <c r="E6" s="286">
        <v>5482</v>
      </c>
      <c r="F6" s="255">
        <v>23851</v>
      </c>
      <c r="G6" s="415"/>
    </row>
    <row r="7" spans="1:8" ht="12.75" x14ac:dyDescent="0.2">
      <c r="A7" s="136"/>
      <c r="B7" s="151" t="s">
        <v>113</v>
      </c>
      <c r="C7" s="414">
        <f>SUM(D7:F7)</f>
        <v>100</v>
      </c>
      <c r="D7" s="260">
        <v>3.2488950458473513</v>
      </c>
      <c r="E7" s="260">
        <v>18.081667656177849</v>
      </c>
      <c r="F7" s="261">
        <v>78.669437297974795</v>
      </c>
    </row>
    <row r="8" spans="1:8" ht="12.75" x14ac:dyDescent="0.2">
      <c r="A8" s="136" t="s">
        <v>25</v>
      </c>
      <c r="B8" s="197" t="s">
        <v>112</v>
      </c>
      <c r="C8" s="414">
        <f t="shared" ref="C8:C12" si="0">SUM(D8:F8)</f>
        <v>13124</v>
      </c>
      <c r="D8" s="384">
        <v>1760</v>
      </c>
      <c r="E8" s="384">
        <v>8875.7999999999993</v>
      </c>
      <c r="F8" s="256">
        <v>2488.1999999999998</v>
      </c>
      <c r="G8" s="416"/>
    </row>
    <row r="9" spans="1:8" ht="12.75" x14ac:dyDescent="0.2">
      <c r="A9" s="136"/>
      <c r="B9" s="151" t="s">
        <v>113</v>
      </c>
      <c r="C9" s="414">
        <f t="shared" si="0"/>
        <v>100</v>
      </c>
      <c r="D9" s="84">
        <v>13.410545565376408</v>
      </c>
      <c r="E9" s="84">
        <v>67.630295641572687</v>
      </c>
      <c r="F9" s="85">
        <v>18.959158793050896</v>
      </c>
      <c r="G9" s="417"/>
    </row>
    <row r="10" spans="1:8" ht="12.75" x14ac:dyDescent="0.2">
      <c r="A10" s="196" t="s">
        <v>60</v>
      </c>
      <c r="B10" s="197" t="s">
        <v>112</v>
      </c>
      <c r="C10" s="414">
        <f t="shared" si="0"/>
        <v>21100.016940000009</v>
      </c>
      <c r="D10" s="384">
        <v>8687.5996935000021</v>
      </c>
      <c r="E10" s="384">
        <v>9813.6738237000045</v>
      </c>
      <c r="F10" s="256">
        <v>2598.7434228000011</v>
      </c>
      <c r="G10" s="416"/>
    </row>
    <row r="11" spans="1:8" ht="12.75" x14ac:dyDescent="0.2">
      <c r="A11" s="196"/>
      <c r="B11" s="197" t="s">
        <v>113</v>
      </c>
      <c r="C11" s="414">
        <f t="shared" si="0"/>
        <v>100</v>
      </c>
      <c r="D11" s="84">
        <v>41</v>
      </c>
      <c r="E11" s="84">
        <v>47</v>
      </c>
      <c r="F11" s="85">
        <v>12</v>
      </c>
      <c r="G11" s="417"/>
    </row>
    <row r="12" spans="1:8" s="155" customFormat="1" ht="12.75" x14ac:dyDescent="0.2">
      <c r="A12" s="152" t="s">
        <v>23</v>
      </c>
      <c r="B12" s="153" t="s">
        <v>112</v>
      </c>
      <c r="C12" s="287">
        <f t="shared" si="0"/>
        <v>64542.016940000009</v>
      </c>
      <c r="D12" s="288">
        <f>SUM(D6,D8,D10)</f>
        <v>11432.599693500002</v>
      </c>
      <c r="E12" s="288">
        <f>SUM(E6,E8,E10)</f>
        <v>24171.473823700006</v>
      </c>
      <c r="F12" s="289">
        <f>SUM(F6,F8,F10)</f>
        <v>28937.943422800003</v>
      </c>
      <c r="G12" s="154"/>
      <c r="H12" s="155" t="s">
        <v>114</v>
      </c>
    </row>
    <row r="13" spans="1:8" s="155" customFormat="1" ht="12.75" x14ac:dyDescent="0.2">
      <c r="A13" s="152"/>
      <c r="B13" s="156" t="s">
        <v>113</v>
      </c>
      <c r="C13" s="157">
        <f>SUM(D13:F13)</f>
        <v>100</v>
      </c>
      <c r="D13" s="157">
        <f>+D12/$C12*100</f>
        <v>17.713421791773339</v>
      </c>
      <c r="E13" s="157">
        <f>+E12/$C12*100</f>
        <v>37.450756839797023</v>
      </c>
      <c r="F13" s="158">
        <f>+F12/$C12*100</f>
        <v>44.835821368429642</v>
      </c>
      <c r="G13" s="159"/>
    </row>
    <row r="14" spans="1:8" s="155" customFormat="1" ht="12.75" x14ac:dyDescent="0.2">
      <c r="A14" s="154"/>
      <c r="B14" s="160"/>
      <c r="C14" s="154"/>
      <c r="D14" s="154"/>
      <c r="E14" s="154"/>
      <c r="F14" s="154"/>
      <c r="G14" s="154"/>
    </row>
    <row r="15" spans="1:8" s="155" customFormat="1" ht="12.75" x14ac:dyDescent="0.2">
      <c r="A15" s="373" t="s">
        <v>115</v>
      </c>
      <c r="B15" s="160"/>
      <c r="C15" s="154"/>
      <c r="D15" s="154"/>
      <c r="E15" s="154"/>
      <c r="F15" s="154"/>
      <c r="G15" s="154"/>
    </row>
    <row r="16" spans="1:8" x14ac:dyDescent="0.2">
      <c r="A16" s="161" t="s">
        <v>36</v>
      </c>
    </row>
    <row r="17" spans="1:7" ht="12.75" x14ac:dyDescent="0.2">
      <c r="C17" s="389"/>
      <c r="D17" s="389"/>
      <c r="E17" s="389"/>
      <c r="F17" s="389"/>
    </row>
    <row r="18" spans="1:7" ht="12.75" x14ac:dyDescent="0.2">
      <c r="A18" s="387" t="s">
        <v>37</v>
      </c>
      <c r="C18" s="389"/>
      <c r="D18" s="389"/>
      <c r="E18" s="389"/>
      <c r="F18" s="389"/>
    </row>
    <row r="19" spans="1:7" ht="12.75" x14ac:dyDescent="0.2">
      <c r="A19" s="163"/>
      <c r="C19" s="389"/>
      <c r="D19" s="389"/>
      <c r="E19" s="389"/>
      <c r="F19" s="389"/>
    </row>
    <row r="20" spans="1:7" x14ac:dyDescent="0.2">
      <c r="C20" s="164"/>
      <c r="D20" s="246"/>
      <c r="E20" s="165"/>
      <c r="F20" s="165"/>
    </row>
    <row r="21" spans="1:7" x14ac:dyDescent="0.2">
      <c r="C21" s="166"/>
      <c r="D21" s="246"/>
      <c r="E21" s="166"/>
      <c r="F21" s="166"/>
      <c r="G21" s="164"/>
    </row>
    <row r="22" spans="1:7" x14ac:dyDescent="0.2">
      <c r="C22" s="166"/>
      <c r="D22" s="246"/>
      <c r="E22" s="166"/>
      <c r="F22" s="166"/>
      <c r="G22" s="164"/>
    </row>
    <row r="23" spans="1:7" x14ac:dyDescent="0.2">
      <c r="C23" s="166"/>
      <c r="D23" s="246"/>
      <c r="E23" s="166"/>
      <c r="F23" s="166"/>
      <c r="G23" s="164"/>
    </row>
    <row r="24" spans="1:7" x14ac:dyDescent="0.2">
      <c r="C24" s="166"/>
      <c r="D24" s="246"/>
      <c r="E24" s="166"/>
      <c r="F24" s="166"/>
      <c r="G24" s="164"/>
    </row>
    <row r="25" spans="1:7" x14ac:dyDescent="0.2">
      <c r="C25" s="166"/>
      <c r="D25" s="166"/>
      <c r="E25" s="166"/>
      <c r="F25" s="166"/>
      <c r="G25" s="164"/>
    </row>
  </sheetData>
  <phoneticPr fontId="0" type="noConversion"/>
  <hyperlinks>
    <hyperlink ref="A18" location="Innhold!A1" display="Innhold" xr:uid="{00000000-0004-0000-0700-000000000000}"/>
  </hyperlinks>
  <pageMargins left="0.78740157499999996" right="0.78740157499999996" top="0.984251969" bottom="0.984251969" header="0.5" footer="0.5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1:U31"/>
  <sheetViews>
    <sheetView showGridLines="0" zoomScaleNormal="100" workbookViewId="0"/>
  </sheetViews>
  <sheetFormatPr baseColWidth="10" defaultColWidth="9.140625" defaultRowHeight="11.25" x14ac:dyDescent="0.2"/>
  <cols>
    <col min="1" max="1" width="41.7109375" style="22" customWidth="1"/>
    <col min="2" max="4" width="16.42578125" style="22" customWidth="1"/>
    <col min="5" max="5" width="18" style="22" customWidth="1"/>
    <col min="6" max="6" width="17.5703125" style="22" customWidth="1"/>
    <col min="7" max="7" width="18.28515625" style="22" customWidth="1"/>
    <col min="8" max="16384" width="9.140625" style="22"/>
  </cols>
  <sheetData>
    <row r="1" spans="1:21" ht="12" x14ac:dyDescent="0.2">
      <c r="A1" s="252" t="s">
        <v>116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1" ht="18" x14ac:dyDescent="0.25">
      <c r="A2" s="78" t="s">
        <v>117</v>
      </c>
      <c r="B2" s="99"/>
      <c r="C2" s="99"/>
      <c r="D2" s="99"/>
      <c r="E2" s="99"/>
      <c r="F2" s="99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1" ht="15.75" x14ac:dyDescent="0.25">
      <c r="A3" s="9" t="s">
        <v>118</v>
      </c>
      <c r="B3" s="99"/>
      <c r="C3" s="99"/>
      <c r="D3" s="99"/>
      <c r="E3" s="99"/>
      <c r="F3" s="99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</row>
    <row r="4" spans="1:21" ht="12.75" x14ac:dyDescent="0.2">
      <c r="A4" s="99"/>
      <c r="B4" s="99"/>
      <c r="C4" s="99"/>
      <c r="D4" s="99"/>
      <c r="E4" s="99"/>
      <c r="F4" s="410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</row>
    <row r="5" spans="1:21" s="25" customFormat="1" ht="14.25" x14ac:dyDescent="0.2">
      <c r="A5" s="59"/>
      <c r="B5" s="35" t="s">
        <v>23</v>
      </c>
      <c r="C5" s="35" t="s">
        <v>24</v>
      </c>
      <c r="D5" s="35" t="s">
        <v>25</v>
      </c>
      <c r="E5" s="432" t="s">
        <v>119</v>
      </c>
      <c r="F5" s="99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</row>
    <row r="6" spans="1:21" s="25" customFormat="1" ht="18.75" customHeight="1" x14ac:dyDescent="0.2">
      <c r="A6" s="60" t="s">
        <v>120</v>
      </c>
      <c r="B6" s="36"/>
      <c r="C6" s="36"/>
      <c r="D6" s="36"/>
      <c r="E6" s="433" t="s">
        <v>121</v>
      </c>
      <c r="F6" s="99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</row>
    <row r="7" spans="1:21" ht="12.75" x14ac:dyDescent="0.2">
      <c r="A7" s="69" t="s">
        <v>122</v>
      </c>
      <c r="B7" s="239">
        <f>SUM(C7:E7)</f>
        <v>16763.099999999999</v>
      </c>
      <c r="C7" s="324">
        <v>15700</v>
      </c>
      <c r="D7" s="70">
        <v>1063.0999999999999</v>
      </c>
      <c r="E7" s="233" t="s">
        <v>55</v>
      </c>
      <c r="F7" s="5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</row>
    <row r="8" spans="1:21" s="26" customFormat="1" ht="12.75" x14ac:dyDescent="0.2">
      <c r="A8" s="55" t="s">
        <v>123</v>
      </c>
      <c r="B8" s="239">
        <f t="shared" ref="B8:B10" si="0">SUM(C8:E8)</f>
        <v>2996.6</v>
      </c>
      <c r="C8" s="324">
        <v>2031</v>
      </c>
      <c r="D8" s="225">
        <v>965.6</v>
      </c>
      <c r="E8" s="234" t="s">
        <v>55</v>
      </c>
      <c r="F8" s="215"/>
    </row>
    <row r="9" spans="1:21" ht="12.75" x14ac:dyDescent="0.2">
      <c r="A9" s="55" t="s">
        <v>124</v>
      </c>
      <c r="B9" s="239">
        <f t="shared" si="0"/>
        <v>1822.2</v>
      </c>
      <c r="C9" s="324">
        <v>1490</v>
      </c>
      <c r="D9" s="70">
        <v>332.2</v>
      </c>
      <c r="E9" s="235" t="s">
        <v>55</v>
      </c>
      <c r="F9" s="5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</row>
    <row r="10" spans="1:21" ht="12.75" x14ac:dyDescent="0.2">
      <c r="A10" s="55" t="s">
        <v>125</v>
      </c>
      <c r="B10" s="239">
        <f t="shared" si="0"/>
        <v>403.4</v>
      </c>
      <c r="C10" s="324">
        <v>252</v>
      </c>
      <c r="D10" s="239">
        <v>151.4</v>
      </c>
      <c r="E10" s="236" t="s">
        <v>55</v>
      </c>
      <c r="F10" s="418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</row>
    <row r="11" spans="1:21" s="23" customFormat="1" ht="12.75" x14ac:dyDescent="0.2">
      <c r="A11" s="125"/>
      <c r="B11" s="138"/>
      <c r="C11" s="58"/>
      <c r="D11" s="58"/>
      <c r="E11" s="138"/>
      <c r="F11" s="5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</row>
    <row r="12" spans="1:21" s="23" customFormat="1" ht="12.75" x14ac:dyDescent="0.2">
      <c r="A12" s="79" t="s">
        <v>126</v>
      </c>
      <c r="B12" s="24"/>
      <c r="C12" s="24"/>
      <c r="D12" s="24"/>
      <c r="E12" s="24"/>
      <c r="F12" s="410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</row>
    <row r="13" spans="1:21" s="218" customFormat="1" ht="12.75" x14ac:dyDescent="0.2">
      <c r="A13" s="79" t="s">
        <v>127</v>
      </c>
      <c r="B13" s="24"/>
      <c r="C13" s="24"/>
      <c r="D13" s="24"/>
      <c r="E13" s="24"/>
      <c r="F13" s="410"/>
    </row>
    <row r="14" spans="1:21" s="218" customFormat="1" ht="12.75" x14ac:dyDescent="0.2">
      <c r="A14" s="6" t="s">
        <v>36</v>
      </c>
      <c r="B14" s="24"/>
      <c r="C14" s="24"/>
      <c r="D14" s="24"/>
      <c r="E14" s="24"/>
      <c r="F14" s="410"/>
    </row>
    <row r="15" spans="1:21" x14ac:dyDescent="0.2">
      <c r="A15" s="217"/>
      <c r="B15" s="217"/>
      <c r="C15" s="217"/>
      <c r="D15" s="100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</row>
    <row r="16" spans="1:21" ht="12.75" x14ac:dyDescent="0.2">
      <c r="A16" s="217"/>
      <c r="B16" s="54"/>
      <c r="C16" s="100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</row>
    <row r="17" spans="1:21" ht="12.75" x14ac:dyDescent="0.2">
      <c r="A17" s="387" t="s">
        <v>37</v>
      </c>
      <c r="B17" s="100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</row>
    <row r="18" spans="1:21" ht="12.75" x14ac:dyDescent="0.2">
      <c r="A18" s="217"/>
      <c r="B18" s="217"/>
      <c r="C18" s="127"/>
      <c r="D18" s="213"/>
      <c r="E18" s="359"/>
      <c r="F18" s="359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</row>
    <row r="19" spans="1:21" ht="15" x14ac:dyDescent="0.2">
      <c r="A19" s="82"/>
      <c r="B19" s="359"/>
      <c r="C19" s="359"/>
      <c r="D19" s="359"/>
      <c r="E19" s="359"/>
      <c r="F19" s="210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</row>
    <row r="20" spans="1:21" ht="15" x14ac:dyDescent="0.2">
      <c r="A20" s="217"/>
      <c r="B20" s="359"/>
      <c r="C20" s="213"/>
      <c r="D20" s="213"/>
      <c r="E20" s="213"/>
      <c r="F20" s="211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</row>
    <row r="21" spans="1:21" ht="15" x14ac:dyDescent="0.2">
      <c r="A21" s="217"/>
      <c r="B21" s="359"/>
      <c r="C21" s="213"/>
      <c r="D21" s="213"/>
      <c r="E21" s="213"/>
      <c r="F21" s="210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</row>
    <row r="22" spans="1:21" ht="15" x14ac:dyDescent="0.2">
      <c r="A22" s="217"/>
      <c r="B22" s="359"/>
      <c r="C22" s="213"/>
      <c r="D22" s="213"/>
      <c r="E22" s="213"/>
      <c r="F22" s="211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</row>
    <row r="23" spans="1:21" ht="15" x14ac:dyDescent="0.2">
      <c r="A23" s="217"/>
      <c r="B23" s="359"/>
      <c r="C23" s="213"/>
      <c r="D23" s="213"/>
      <c r="E23" s="213"/>
      <c r="F23" s="210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</row>
    <row r="24" spans="1:21" ht="15" x14ac:dyDescent="0.2">
      <c r="A24" s="217"/>
      <c r="B24" s="359"/>
      <c r="C24" s="213"/>
      <c r="D24" s="213"/>
      <c r="E24" s="213"/>
      <c r="F24" s="210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</row>
    <row r="25" spans="1:21" ht="15" x14ac:dyDescent="0.2">
      <c r="A25" s="217"/>
      <c r="B25" s="217"/>
      <c r="C25" s="217"/>
      <c r="D25" s="212"/>
      <c r="E25" s="212"/>
      <c r="F25" s="210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</row>
    <row r="26" spans="1:21" ht="15" x14ac:dyDescent="0.2">
      <c r="A26" s="217"/>
      <c r="B26" s="217"/>
      <c r="C26" s="212"/>
      <c r="D26" s="212"/>
      <c r="E26" s="212"/>
      <c r="F26" s="210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</row>
    <row r="27" spans="1:21" ht="15" x14ac:dyDescent="0.2">
      <c r="A27" s="217"/>
      <c r="B27" s="217"/>
      <c r="C27" s="212"/>
      <c r="D27" s="212"/>
      <c r="E27" s="212"/>
      <c r="F27" s="210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</row>
    <row r="28" spans="1:21" ht="15" x14ac:dyDescent="0.2">
      <c r="A28" s="217"/>
      <c r="B28" s="217"/>
      <c r="C28" s="212"/>
      <c r="D28" s="212"/>
      <c r="E28" s="212"/>
      <c r="F28" s="210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</row>
    <row r="29" spans="1:21" ht="15" x14ac:dyDescent="0.2">
      <c r="A29" s="217"/>
      <c r="B29" s="217"/>
      <c r="C29" s="212"/>
      <c r="D29" s="212"/>
      <c r="E29" s="212"/>
      <c r="F29" s="211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</row>
    <row r="30" spans="1:21" ht="15" x14ac:dyDescent="0.2">
      <c r="A30" s="217"/>
      <c r="B30" s="217"/>
      <c r="C30" s="212"/>
      <c r="D30" s="212"/>
      <c r="E30" s="212"/>
      <c r="F30" s="210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</row>
    <row r="31" spans="1:21" ht="15" x14ac:dyDescent="0.2">
      <c r="A31" s="217"/>
      <c r="B31" s="217"/>
      <c r="C31" s="217"/>
      <c r="D31" s="212"/>
      <c r="E31" s="212"/>
      <c r="F31" s="210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</row>
  </sheetData>
  <phoneticPr fontId="0" type="noConversion"/>
  <hyperlinks>
    <hyperlink ref="A17" location="Innhold!A1" display="Innhold" xr:uid="{00000000-0004-0000-0800-000000000000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DEA8A58F09F74CA0439F7135DB4E30" ma:contentTypeVersion="11" ma:contentTypeDescription="Opprett et nytt dokument." ma:contentTypeScope="" ma:versionID="6275d609559dfe0d924e8f3218de16be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14fdc72863fb3aa732739e105bb34a7e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C0A5C6-3387-42F7-B5A3-C13935A06C79}"/>
</file>

<file path=customXml/itemProps2.xml><?xml version="1.0" encoding="utf-8"?>
<ds:datastoreItem xmlns:ds="http://schemas.openxmlformats.org/officeDocument/2006/customXml" ds:itemID="{6AEC8B05-F7BA-43B2-8506-1241D19C61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692A3-0F7B-4E74-B792-C98DD3F470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16</vt:i4>
      </vt:variant>
    </vt:vector>
  </HeadingPairs>
  <TitlesOfParts>
    <vt:vector size="32" baseType="lpstr">
      <vt:lpstr>Innhold</vt:lpstr>
      <vt:lpstr>A.2.1</vt:lpstr>
      <vt:lpstr>A.2.2</vt:lpstr>
      <vt:lpstr>A.2.3</vt:lpstr>
      <vt:lpstr>A.2.4</vt:lpstr>
      <vt:lpstr>A.2.5</vt:lpstr>
      <vt:lpstr>A.2.6</vt:lpstr>
      <vt:lpstr>A.2.7</vt:lpstr>
      <vt:lpstr>A.2.8</vt:lpstr>
      <vt:lpstr>A.2.9</vt:lpstr>
      <vt:lpstr>A.2.10</vt:lpstr>
      <vt:lpstr>A.2.11</vt:lpstr>
      <vt:lpstr>A.2.12</vt:lpstr>
      <vt:lpstr>A.2.13</vt:lpstr>
      <vt:lpstr>A.2.14</vt:lpstr>
      <vt:lpstr>A.2.15</vt:lpstr>
      <vt:lpstr>A.2.1!Utskriftsområde</vt:lpstr>
      <vt:lpstr>A.2.10!Utskriftsområde</vt:lpstr>
      <vt:lpstr>A.2.11!Utskriftsområde</vt:lpstr>
      <vt:lpstr>A.2.12!Utskriftsområde</vt:lpstr>
      <vt:lpstr>A.2.13!Utskriftsområde</vt:lpstr>
      <vt:lpstr>A.2.14!Utskriftsområde</vt:lpstr>
      <vt:lpstr>A.2.15!Utskriftsområde</vt:lpstr>
      <vt:lpstr>A.2.2!Utskriftsområde</vt:lpstr>
      <vt:lpstr>A.2.3!Utskriftsområde</vt:lpstr>
      <vt:lpstr>A.2.4!Utskriftsområde</vt:lpstr>
      <vt:lpstr>A.2.5!Utskriftsområde</vt:lpstr>
      <vt:lpstr>A.2.6!Utskriftsområde</vt:lpstr>
      <vt:lpstr>A.2.7!Utskriftsområde</vt:lpstr>
      <vt:lpstr>A.2.8!Utskriftsområde</vt:lpstr>
      <vt:lpstr>A.2.9!Utskriftsområde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Bjørn Magne Olsen</cp:lastModifiedBy>
  <cp:revision/>
  <dcterms:created xsi:type="dcterms:W3CDTF">2000-06-27T11:17:16Z</dcterms:created>
  <dcterms:modified xsi:type="dcterms:W3CDTF">2021-02-16T13:39:50Z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